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491" windowWidth="9270" windowHeight="8160" tabRatio="601" activeTab="3"/>
  </bookViews>
  <sheets>
    <sheet name="LISTA STARTOWA" sheetId="1" r:id="rId1"/>
    <sheet name="T1" sheetId="2" r:id="rId2"/>
    <sheet name="T2" sheetId="3" r:id="rId3"/>
    <sheet name="T3" sheetId="4" r:id="rId4"/>
    <sheet name="DZ" sheetId="5" r:id="rId5"/>
    <sheet name="Omega Standard" sheetId="6" r:id="rId6"/>
    <sheet name="nowa formuła" sheetId="7" r:id="rId7"/>
    <sheet name="pomiar żagla NOWY" sheetId="8" r:id="rId8"/>
    <sheet name="omega" sheetId="9" r:id="rId9"/>
  </sheets>
  <externalReferences>
    <externalReference r:id="rId12"/>
    <externalReference r:id="rId13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<sst xmlns="http://schemas.openxmlformats.org/spreadsheetml/2006/main" count="600" uniqueCount="317">
  <si>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</si>
  <si>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</si>
  <si>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</si>
  <si>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</si>
  <si>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</si>
  <si>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</si>
  <si>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</si>
  <si>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</si>
  <si>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</si>
  <si>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</si>
  <si>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</si>
  <si>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</si>
  <si>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</si>
  <si>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wyścig nr</t>
  </si>
  <si>
    <t>WYNIKI T3</t>
  </si>
  <si>
    <t>Σ</t>
  </si>
  <si>
    <t>* wyścig nie liczony do końcowej klasyfikacji</t>
  </si>
  <si>
    <t>V</t>
  </si>
  <si>
    <t>Bingo</t>
  </si>
  <si>
    <t>Nikita</t>
  </si>
  <si>
    <t>Shrek</t>
  </si>
  <si>
    <t>Bi-es</t>
  </si>
  <si>
    <t>Sosna</t>
  </si>
  <si>
    <t>Vi</t>
  </si>
  <si>
    <t>D</t>
  </si>
  <si>
    <t>M (t)</t>
  </si>
  <si>
    <t>L (m)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</si>
  <si>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</si>
  <si>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</si>
  <si>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</si>
  <si>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</si>
  <si>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</si>
  <si>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</si>
  <si>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</si>
  <si>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</si>
  <si>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</si>
  <si>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</si>
  <si>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</si>
  <si>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</si>
  <si>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</si>
  <si>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</si>
  <si>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</si>
  <si>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</si>
  <si>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</si>
  <si>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</si>
  <si>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</si>
  <si>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</si>
  <si>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</si>
  <si>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</si>
  <si>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</si>
  <si>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</si>
  <si>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</si>
  <si>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</si>
  <si>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</si>
  <si>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</si>
  <si>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</si>
  <si>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</si>
  <si>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</si>
  <si>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</si>
  <si>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</si>
  <si>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</si>
  <si>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</si>
  <si>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</si>
  <si>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</si>
  <si>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</si>
  <si>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</si>
  <si>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</si>
  <si>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</si>
  <si>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</si>
  <si>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</si>
  <si>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</si>
  <si>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</si>
  <si>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</si>
  <si>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</si>
  <si>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</si>
  <si>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</si>
  <si>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</si>
  <si>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</si>
  <si>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</si>
  <si>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</si>
  <si>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</si>
  <si>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</si>
  <si>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</si>
  <si>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</si>
  <si>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</si>
  <si>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</si>
  <si>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</si>
  <si>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</si>
  <si>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</si>
  <si>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</si>
  <si>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</si>
  <si>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</si>
  <si>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</si>
  <si>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</si>
  <si>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</si>
  <si>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</si>
  <si>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</si>
  <si>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</si>
  <si>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</si>
  <si>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</si>
  <si>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</si>
  <si>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imię i nazwisko sternika</t>
  </si>
  <si>
    <t>antila</t>
  </si>
  <si>
    <t>VI</t>
  </si>
  <si>
    <t>Weekender</t>
  </si>
  <si>
    <t>WYNIKI T2</t>
  </si>
  <si>
    <t>VII</t>
  </si>
  <si>
    <t>Rafa 2</t>
  </si>
  <si>
    <t>Venus z szybrem</t>
  </si>
  <si>
    <t>Żyleta</t>
  </si>
  <si>
    <t>Bączek</t>
  </si>
  <si>
    <t>Janette</t>
  </si>
  <si>
    <t>Zagadka</t>
  </si>
  <si>
    <t>Vento</t>
  </si>
  <si>
    <t>Aplauz</t>
  </si>
  <si>
    <t>Jollkrrojca</t>
  </si>
  <si>
    <t>Maja</t>
  </si>
  <si>
    <t>Ogień</t>
  </si>
  <si>
    <t>DNS</t>
  </si>
  <si>
    <t>Sosna (Olsztyn)</t>
  </si>
  <si>
    <t>Zalewo</t>
  </si>
  <si>
    <t>Santana</t>
  </si>
  <si>
    <t>1</t>
  </si>
  <si>
    <t>Tango 730 Stonoga</t>
  </si>
  <si>
    <t>WYNIKI T1</t>
  </si>
  <si>
    <t>D24</t>
  </si>
  <si>
    <t>D 29</t>
  </si>
  <si>
    <t>membrana</t>
  </si>
  <si>
    <t>normal</t>
  </si>
  <si>
    <t>Phobos 22 /Ejsmont</t>
  </si>
  <si>
    <t>grot</t>
  </si>
  <si>
    <t>fok</t>
  </si>
  <si>
    <t>genua</t>
  </si>
  <si>
    <t>Huzar 28</t>
  </si>
  <si>
    <t>Huzar 28 (Kozakiewicz)</t>
  </si>
  <si>
    <t>Black &amp; WHITE</t>
  </si>
  <si>
    <t>POL 63</t>
  </si>
  <si>
    <t>żagiel</t>
  </si>
  <si>
    <t>kadłub</t>
  </si>
  <si>
    <t>Tomasz Siwiński</t>
  </si>
  <si>
    <t>POL 249</t>
  </si>
  <si>
    <t>Krzysztof Palacz</t>
  </si>
  <si>
    <t>POL 74</t>
  </si>
  <si>
    <t>Marcin Przybylski</t>
  </si>
  <si>
    <t>Aquatic</t>
  </si>
  <si>
    <t>Janusz Pieńkowski</t>
  </si>
  <si>
    <t>Waldemar Leśkiewicz</t>
  </si>
  <si>
    <t>Dariusz Dziedziul</t>
  </si>
  <si>
    <t>Bogusław Komorowski</t>
  </si>
  <si>
    <t>NIUNIA</t>
  </si>
  <si>
    <t>Tadeusz Baryła</t>
  </si>
  <si>
    <t>BAKU</t>
  </si>
  <si>
    <t>Maciej Wesołowski</t>
  </si>
  <si>
    <t>Mirosław Witkowski</t>
  </si>
  <si>
    <t>POL 199</t>
  </si>
  <si>
    <t>STRATUS</t>
  </si>
  <si>
    <t>Marcin Drużkowski</t>
  </si>
  <si>
    <t>NZ 0501</t>
  </si>
  <si>
    <t>NZ 0548</t>
  </si>
  <si>
    <t>Y 891</t>
  </si>
  <si>
    <t>NZ 0605</t>
  </si>
  <si>
    <t>Y 890</t>
  </si>
  <si>
    <t>Y 902</t>
  </si>
  <si>
    <t>NZ 0550</t>
  </si>
  <si>
    <t>SG</t>
  </si>
  <si>
    <t>Mazurek</t>
  </si>
  <si>
    <t>Piotr Bokota</t>
  </si>
  <si>
    <t>POL 153</t>
  </si>
  <si>
    <t>RETMAN SUSZ</t>
  </si>
  <si>
    <t>Dariusz Łaguna</t>
  </si>
  <si>
    <t>NZ 0604</t>
  </si>
  <si>
    <t>Jerzy Najdrowski</t>
  </si>
  <si>
    <t>Y 894</t>
  </si>
  <si>
    <t>Y 901</t>
  </si>
  <si>
    <t>Przemysław Andrzejak</t>
  </si>
  <si>
    <t>Y 892</t>
  </si>
  <si>
    <t>Jacek Kamiński</t>
  </si>
  <si>
    <t>POL 137</t>
  </si>
  <si>
    <t>ANWIL</t>
  </si>
  <si>
    <t>Tomasz Rumszewicz</t>
  </si>
  <si>
    <t>żągiel</t>
  </si>
  <si>
    <t>CHODZIEŻ</t>
  </si>
  <si>
    <t>DNC,DNS,OCS, RET,DSQ = 18  pkt</t>
  </si>
  <si>
    <t>Jarek Bazylko</t>
  </si>
  <si>
    <t>OMEGA</t>
  </si>
  <si>
    <t>Żeglarski Puchar Iławy i Senior Games</t>
  </si>
  <si>
    <t>Tequila</t>
  </si>
  <si>
    <t>Biegnący po falach</t>
  </si>
  <si>
    <t>JES</t>
  </si>
  <si>
    <t>Bajobongo</t>
  </si>
  <si>
    <t>Seniorita</t>
  </si>
  <si>
    <t>WYNIKI Omega</t>
  </si>
  <si>
    <t xml:space="preserve"> kadłub</t>
  </si>
  <si>
    <t>Volwo Ocean Race</t>
  </si>
  <si>
    <t>Latający Holender (z 1 refem)</t>
  </si>
  <si>
    <t>Biegnąca po Falach (Tango 730 S)</t>
  </si>
  <si>
    <t>Micro Rykoszet</t>
  </si>
  <si>
    <t>Legenda</t>
  </si>
  <si>
    <t>Józek Bimber</t>
  </si>
  <si>
    <t>Andromede</t>
  </si>
  <si>
    <t>GIBLI</t>
  </si>
  <si>
    <t>Bomaryst</t>
  </si>
  <si>
    <t>Zalewo T2?</t>
  </si>
  <si>
    <t>Bawaria Slatina</t>
  </si>
  <si>
    <t>Jarosław Bazylko</t>
  </si>
  <si>
    <t>T3</t>
  </si>
  <si>
    <t>Izinek</t>
  </si>
  <si>
    <t>DNC,DNS,OCS, RET,DSQ = 11  pkt</t>
  </si>
  <si>
    <t>Puchar Prezydenta Olsztyna 2015</t>
  </si>
  <si>
    <t>WYNIKI DZ</t>
  </si>
  <si>
    <t>Jacek Samsel</t>
  </si>
  <si>
    <t>SANTANA</t>
  </si>
  <si>
    <t>Karol Bartosiewicz</t>
  </si>
  <si>
    <t>POL 2005</t>
  </si>
  <si>
    <t>I 2635</t>
  </si>
  <si>
    <t>LEGENDA</t>
  </si>
  <si>
    <t>Krzysztof Warywoda</t>
  </si>
  <si>
    <t>O standard</t>
  </si>
  <si>
    <t>Piotr malicki</t>
  </si>
  <si>
    <t>PROTON</t>
  </si>
  <si>
    <t>T1</t>
  </si>
  <si>
    <t>Wojciech Niczyporowicz</t>
  </si>
  <si>
    <t>FAX</t>
  </si>
  <si>
    <t>REGATOWY  GABINET G</t>
  </si>
  <si>
    <t>Jakub Rychciński</t>
  </si>
  <si>
    <t>Mazurskie Meble</t>
  </si>
  <si>
    <t>ZUZANKA</t>
  </si>
  <si>
    <t>Bartosz Neugebauer</t>
  </si>
  <si>
    <t>Czarna Perła</t>
  </si>
  <si>
    <t>Łukasz Pater</t>
  </si>
  <si>
    <t>NOSTER</t>
  </si>
  <si>
    <t>Cezary Brędowski</t>
  </si>
  <si>
    <t>SANBRE</t>
  </si>
  <si>
    <t>T2</t>
  </si>
  <si>
    <t>Robert Prejwocki</t>
  </si>
  <si>
    <t>CZARNA PERŁA</t>
  </si>
  <si>
    <t>Mariusz Jasonek</t>
  </si>
  <si>
    <t>WZ 0441</t>
  </si>
  <si>
    <t>Andrzej Stepkowski</t>
  </si>
  <si>
    <t>BZS 501</t>
  </si>
  <si>
    <t>PORTA</t>
  </si>
  <si>
    <t>Jacek Grabiński</t>
  </si>
  <si>
    <t>POL 7</t>
  </si>
  <si>
    <t>BEPRO</t>
  </si>
  <si>
    <t>Adam Wielechowski</t>
  </si>
  <si>
    <t>granatowa bez numeru</t>
  </si>
  <si>
    <t>Marian Zielinski</t>
  </si>
  <si>
    <t>MARIBO.pl</t>
  </si>
  <si>
    <t>Piotr Adamowicz</t>
  </si>
  <si>
    <t>POLO 9668</t>
  </si>
  <si>
    <t>NEOPROFIL</t>
  </si>
  <si>
    <t>Marek Kmieć</t>
  </si>
  <si>
    <t>POL 10000</t>
  </si>
  <si>
    <t>RAFA 2</t>
  </si>
  <si>
    <t>POL 23</t>
  </si>
  <si>
    <t>BACK &amp; WHITE</t>
  </si>
  <si>
    <t>Mirosław Sztuba</t>
  </si>
  <si>
    <t>Andrzej Kęder</t>
  </si>
  <si>
    <t>PROTEST</t>
  </si>
  <si>
    <t>SALANDER</t>
  </si>
  <si>
    <t>Radosław Cierpiał</t>
  </si>
  <si>
    <t>Marek Ciechanowicz</t>
  </si>
  <si>
    <t>X 108</t>
  </si>
  <si>
    <t>MAŁY BRAT</t>
  </si>
  <si>
    <t>POL 181</t>
  </si>
  <si>
    <t>Piotr Matwiejczuk</t>
  </si>
  <si>
    <t>ZALEWO</t>
  </si>
  <si>
    <t>Mirosław Czech</t>
  </si>
  <si>
    <t>POL 8</t>
  </si>
  <si>
    <t>TAŃCZĄCA Z FALAMI</t>
  </si>
  <si>
    <t>Czesław Kochanowski</t>
  </si>
  <si>
    <t>BMW</t>
  </si>
  <si>
    <t>POL 5943</t>
  </si>
  <si>
    <t>DZ</t>
  </si>
  <si>
    <t>Radosław Jankowski</t>
  </si>
  <si>
    <t>SUSZ</t>
  </si>
  <si>
    <t>Robert Gołowacz</t>
  </si>
  <si>
    <t>NZ 0551</t>
  </si>
  <si>
    <t>Andrzej Rygielski</t>
  </si>
  <si>
    <t>ANDRZELA</t>
  </si>
  <si>
    <t>Jakub Bronowicki</t>
  </si>
  <si>
    <t>Jacek Bohdanowicz</t>
  </si>
  <si>
    <t>NZ 0530</t>
  </si>
  <si>
    <t>Paweł Kopczyński</t>
  </si>
  <si>
    <t>POL 5905</t>
  </si>
  <si>
    <t>Kamil Wypych</t>
  </si>
  <si>
    <t>Bartłomiej Oszczak</t>
  </si>
  <si>
    <t>NZ 201</t>
  </si>
  <si>
    <t>Y 175</t>
  </si>
  <si>
    <t>GASTRO</t>
  </si>
  <si>
    <t>DNC</t>
  </si>
  <si>
    <t>DNC*</t>
  </si>
  <si>
    <t>DNS*</t>
  </si>
  <si>
    <t>3*</t>
  </si>
  <si>
    <t>4*</t>
  </si>
  <si>
    <t>5*</t>
  </si>
  <si>
    <t>Y 900</t>
  </si>
  <si>
    <t>Y894</t>
  </si>
  <si>
    <t>NZ 501</t>
  </si>
  <si>
    <t>7*</t>
  </si>
  <si>
    <t>2*</t>
  </si>
  <si>
    <t>9*</t>
  </si>
  <si>
    <t>DNF*</t>
  </si>
  <si>
    <t>DNC,DNS,OCS, RET,DSQ = 3  pkt</t>
  </si>
  <si>
    <t>DNC,DNS,OCS, RET,DSQ =  8 pkt</t>
  </si>
  <si>
    <t>6*</t>
  </si>
  <si>
    <t>OCS*</t>
  </si>
  <si>
    <t>DNC,DNS,OCS, RET,DSQ = 10 pkt</t>
  </si>
  <si>
    <t>8*</t>
  </si>
  <si>
    <t>DNC,DNS,OCS, RAF,DSQ =  7 pkt</t>
  </si>
  <si>
    <t>Piotr Malicki</t>
  </si>
  <si>
    <t>Gastronet</t>
  </si>
  <si>
    <t>Noster</t>
  </si>
  <si>
    <t>DSQ</t>
  </si>
  <si>
    <t>DSQ*</t>
  </si>
  <si>
    <t>SALAMANDER</t>
  </si>
  <si>
    <t>RET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</si>
</sst>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b/>
      <sz val="12"/>
      <name val="Times New Roman"/>
      <family val="1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0" xfId="53" applyFont="1" applyBorder="1">
      <alignment/>
      <protection/>
    </xf>
    <xf numFmtId="174" fontId="1" fillId="0" borderId="0" xfId="44" applyFont="1" applyFill="1" applyBorder="1" applyAlignment="1" applyProtection="1">
      <alignment/>
      <protection/>
    </xf>
    <xf numFmtId="174" fontId="6" fillId="0" borderId="0" xfId="44" applyFont="1" applyFill="1" applyBorder="1" applyAlignment="1" applyProtection="1">
      <alignment/>
      <protection/>
    </xf>
    <xf numFmtId="0" fontId="1" fillId="0" borderId="17" xfId="53" applyFont="1" applyBorder="1" applyAlignment="1">
      <alignment horizontal="center"/>
      <protection/>
    </xf>
    <xf numFmtId="0" fontId="6" fillId="0" borderId="17" xfId="44" applyNumberFormat="1" applyFont="1" applyFill="1" applyBorder="1" applyAlignment="1" applyProtection="1">
      <alignment horizontal="center"/>
      <protection/>
    </xf>
    <xf numFmtId="174" fontId="6" fillId="0" borderId="17" xfId="44" applyFont="1" applyFill="1" applyBorder="1" applyAlignment="1" applyProtection="1">
      <alignment/>
      <protection/>
    </xf>
    <xf numFmtId="174" fontId="1" fillId="33" borderId="17" xfId="44" applyFont="1" applyFill="1" applyBorder="1" applyAlignment="1" applyProtection="1">
      <alignment/>
      <protection/>
    </xf>
    <xf numFmtId="174" fontId="1" fillId="0" borderId="17" xfId="44" applyFont="1" applyFill="1" applyBorder="1" applyAlignment="1" applyProtection="1">
      <alignment/>
      <protection/>
    </xf>
    <xf numFmtId="0" fontId="1" fillId="0" borderId="17" xfId="53" applyFont="1" applyBorder="1">
      <alignment/>
      <protection/>
    </xf>
    <xf numFmtId="0" fontId="1" fillId="0" borderId="17" xfId="53" applyFont="1" applyFill="1" applyBorder="1">
      <alignment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17" xfId="53" applyFont="1" applyBorder="1" applyAlignment="1">
      <alignment horizontal="center" vertical="top" wrapText="1"/>
      <protection/>
    </xf>
    <xf numFmtId="174" fontId="8" fillId="0" borderId="17" xfId="44" applyFont="1" applyFill="1" applyBorder="1" applyAlignment="1" applyProtection="1">
      <alignment horizontal="center" vertical="center" wrapText="1"/>
      <protection/>
    </xf>
    <xf numFmtId="174" fontId="6" fillId="0" borderId="17" xfId="44" applyFont="1" applyFill="1" applyBorder="1" applyAlignment="1" applyProtection="1">
      <alignment horizontal="center" vertical="top" wrapText="1"/>
      <protection/>
    </xf>
    <xf numFmtId="174" fontId="6" fillId="33" borderId="17" xfId="44" applyFont="1" applyFill="1" applyBorder="1" applyAlignment="1" applyProtection="1">
      <alignment horizontal="center" vertical="top" wrapText="1"/>
      <protection/>
    </xf>
    <xf numFmtId="174" fontId="10" fillId="0" borderId="18" xfId="44" applyFont="1" applyFill="1" applyBorder="1" applyAlignment="1" applyProtection="1">
      <alignment/>
      <protection/>
    </xf>
    <xf numFmtId="174" fontId="10" fillId="0" borderId="19" xfId="44" applyFont="1" applyFill="1" applyBorder="1" applyAlignment="1" applyProtection="1">
      <alignment/>
      <protection/>
    </xf>
    <xf numFmtId="0" fontId="10" fillId="0" borderId="20" xfId="53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6" fillId="0" borderId="0" xfId="54" applyFont="1">
      <alignment/>
      <protection/>
    </xf>
    <xf numFmtId="0" fontId="0" fillId="0" borderId="17" xfId="54" applyFont="1" applyBorder="1" applyAlignment="1">
      <alignment horizontal="center"/>
      <protection/>
    </xf>
    <xf numFmtId="0" fontId="0" fillId="0" borderId="21" xfId="54" applyFont="1" applyBorder="1" applyAlignment="1">
      <alignment horizontal="center"/>
      <protection/>
    </xf>
    <xf numFmtId="0" fontId="0" fillId="0" borderId="22" xfId="54" applyFont="1" applyBorder="1" applyAlignment="1">
      <alignment horizontal="center"/>
      <protection/>
    </xf>
    <xf numFmtId="0" fontId="11" fillId="0" borderId="22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6" xfId="0" applyNumberFormat="1" applyFont="1" applyBorder="1" applyAlignment="1" quotePrefix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2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4" fontId="1" fillId="34" borderId="0" xfId="44" applyFont="1" applyFill="1" applyBorder="1" applyAlignment="1" applyProtection="1">
      <alignment/>
      <protection/>
    </xf>
    <xf numFmtId="174" fontId="6" fillId="35" borderId="18" xfId="44" applyFont="1" applyFill="1" applyBorder="1" applyAlignment="1" applyProtection="1">
      <alignment horizontal="center" vertical="top" wrapText="1"/>
      <protection/>
    </xf>
    <xf numFmtId="174" fontId="1" fillId="35" borderId="18" xfId="44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54" applyFont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pomiar żagla 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0" zoomScaleNormal="70" zoomScalePageLayoutView="0" workbookViewId="0" topLeftCell="A12">
      <selection activeCell="B30" sqref="B30:E38"/>
    </sheetView>
  </sheetViews>
  <sheetFormatPr defaultColWidth="9.00390625" defaultRowHeight="12.75"/>
  <cols>
    <col min="1" max="1" width="5.125" style="56" bestFit="1" customWidth="1"/>
    <col min="2" max="2" width="33.25390625" style="57" customWidth="1"/>
    <col min="3" max="3" width="14.00390625" style="56" customWidth="1"/>
    <col min="4" max="4" width="14.375" style="56" customWidth="1"/>
    <col min="5" max="5" width="30.25390625" style="56" customWidth="1"/>
    <col min="6" max="6" width="15.75390625" style="56" customWidth="1"/>
    <col min="7" max="7" width="10.75390625" style="0" hidden="1" customWidth="1"/>
    <col min="8" max="8" width="0.12890625" style="0" customWidth="1"/>
    <col min="9" max="11" width="9.125" style="0" hidden="1" customWidth="1"/>
  </cols>
  <sheetData>
    <row r="1" spans="1:7" ht="18">
      <c r="A1" s="71" t="s">
        <v>4</v>
      </c>
      <c r="B1" s="71"/>
      <c r="C1" s="71"/>
      <c r="D1" s="71"/>
      <c r="E1" s="71"/>
      <c r="F1" s="71"/>
      <c r="G1" s="71"/>
    </row>
    <row r="2" spans="1:11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72" t="s">
        <v>1</v>
      </c>
      <c r="G3" s="2" t="s">
        <v>2</v>
      </c>
      <c r="L3" s="64"/>
    </row>
    <row r="4" spans="1:12" ht="19.5" customHeight="1">
      <c r="A4" s="73"/>
      <c r="B4" s="73"/>
      <c r="C4" s="8" t="s">
        <v>137</v>
      </c>
      <c r="D4" s="7" t="s">
        <v>138</v>
      </c>
      <c r="E4" s="75"/>
      <c r="F4" s="73"/>
      <c r="G4" s="4" t="s">
        <v>3</v>
      </c>
      <c r="L4" s="64"/>
    </row>
    <row r="5" spans="1:12" ht="19.5" customHeight="1">
      <c r="A5" s="8">
        <v>1</v>
      </c>
      <c r="B5" s="50" t="s">
        <v>274</v>
      </c>
      <c r="C5" s="8" t="s">
        <v>272</v>
      </c>
      <c r="D5" s="8"/>
      <c r="E5" s="8"/>
      <c r="F5" s="8" t="s">
        <v>273</v>
      </c>
      <c r="G5" s="6"/>
      <c r="L5" s="64"/>
    </row>
    <row r="6" spans="1:12" ht="19.5" customHeight="1">
      <c r="A6" s="8">
        <v>2</v>
      </c>
      <c r="B6" s="50" t="s">
        <v>281</v>
      </c>
      <c r="C6" s="8" t="s">
        <v>282</v>
      </c>
      <c r="D6" s="39"/>
      <c r="E6" s="8"/>
      <c r="F6" s="8" t="s">
        <v>273</v>
      </c>
      <c r="G6" s="6"/>
      <c r="L6" s="64"/>
    </row>
    <row r="7" spans="1:12" ht="19.5" customHeight="1">
      <c r="A7" s="8">
        <v>3</v>
      </c>
      <c r="B7" s="50" t="s">
        <v>216</v>
      </c>
      <c r="C7" s="8">
        <v>3</v>
      </c>
      <c r="D7" s="8"/>
      <c r="E7" s="8"/>
      <c r="F7" s="8" t="s">
        <v>217</v>
      </c>
      <c r="G7" s="6"/>
      <c r="L7" s="64"/>
    </row>
    <row r="8" spans="1:12" ht="19.5" customHeight="1">
      <c r="A8" s="8">
        <v>4</v>
      </c>
      <c r="B8" s="50" t="s">
        <v>227</v>
      </c>
      <c r="C8" s="8"/>
      <c r="D8" s="8"/>
      <c r="E8" s="8"/>
      <c r="F8" s="8" t="s">
        <v>217</v>
      </c>
      <c r="G8" s="6"/>
      <c r="L8" s="64"/>
    </row>
    <row r="9" spans="1:7" ht="19.5" customHeight="1">
      <c r="A9" s="8">
        <v>5</v>
      </c>
      <c r="B9" s="50" t="s">
        <v>238</v>
      </c>
      <c r="C9" s="8" t="s">
        <v>239</v>
      </c>
      <c r="D9" s="8"/>
      <c r="E9" s="8" t="s">
        <v>240</v>
      </c>
      <c r="F9" s="8" t="s">
        <v>217</v>
      </c>
      <c r="G9" s="6">
        <v>5</v>
      </c>
    </row>
    <row r="10" spans="1:12" ht="19.5" customHeight="1">
      <c r="A10" s="8">
        <v>6</v>
      </c>
      <c r="B10" s="50" t="s">
        <v>244</v>
      </c>
      <c r="C10" s="8" t="s">
        <v>172</v>
      </c>
      <c r="D10" s="8">
        <v>2</v>
      </c>
      <c r="E10" s="8" t="s">
        <v>245</v>
      </c>
      <c r="F10" s="8" t="s">
        <v>217</v>
      </c>
      <c r="G10" s="6"/>
      <c r="L10" s="64"/>
    </row>
    <row r="11" spans="1:7" ht="19.5" customHeight="1">
      <c r="A11" s="8">
        <v>7</v>
      </c>
      <c r="B11" s="50" t="s">
        <v>171</v>
      </c>
      <c r="C11" s="8" t="s">
        <v>264</v>
      </c>
      <c r="D11" s="8"/>
      <c r="E11" s="8"/>
      <c r="F11" s="8" t="s">
        <v>217</v>
      </c>
      <c r="G11" s="6"/>
    </row>
    <row r="12" spans="1:12" ht="19.5" customHeight="1">
      <c r="A12" s="8">
        <v>8</v>
      </c>
      <c r="B12" s="51" t="s">
        <v>166</v>
      </c>
      <c r="C12" s="8" t="s">
        <v>167</v>
      </c>
      <c r="D12" s="8"/>
      <c r="E12" s="8" t="s">
        <v>275</v>
      </c>
      <c r="F12" s="8" t="s">
        <v>217</v>
      </c>
      <c r="G12" s="6"/>
      <c r="L12" s="64"/>
    </row>
    <row r="13" spans="1:12" ht="19.5" customHeight="1">
      <c r="A13" s="8">
        <v>9</v>
      </c>
      <c r="B13" s="50" t="s">
        <v>276</v>
      </c>
      <c r="C13" s="8" t="s">
        <v>277</v>
      </c>
      <c r="D13" s="8"/>
      <c r="E13" s="8"/>
      <c r="F13" s="8" t="s">
        <v>217</v>
      </c>
      <c r="G13" s="6"/>
      <c r="L13" s="64"/>
    </row>
    <row r="14" spans="1:12" ht="19.5" customHeight="1">
      <c r="A14" s="8">
        <v>10</v>
      </c>
      <c r="B14" s="50" t="s">
        <v>280</v>
      </c>
      <c r="C14" s="8"/>
      <c r="D14" s="8" t="s">
        <v>175</v>
      </c>
      <c r="E14" s="8"/>
      <c r="F14" s="8" t="s">
        <v>217</v>
      </c>
      <c r="G14" s="6"/>
      <c r="L14" s="64"/>
    </row>
    <row r="15" spans="1:12" ht="19.5" customHeight="1">
      <c r="A15" s="8">
        <v>11</v>
      </c>
      <c r="B15" s="51" t="s">
        <v>285</v>
      </c>
      <c r="C15" s="8"/>
      <c r="D15" s="52" t="s">
        <v>287</v>
      </c>
      <c r="E15" s="8"/>
      <c r="F15" s="8" t="s">
        <v>217</v>
      </c>
      <c r="G15" s="6"/>
      <c r="L15" s="64"/>
    </row>
    <row r="16" spans="1:12" s="5" customFormat="1" ht="19.5" customHeight="1">
      <c r="A16" s="8">
        <v>12</v>
      </c>
      <c r="B16" s="51" t="s">
        <v>286</v>
      </c>
      <c r="C16" s="8">
        <v>8</v>
      </c>
      <c r="D16" s="8" t="s">
        <v>162</v>
      </c>
      <c r="E16" s="8"/>
      <c r="F16" s="8" t="s">
        <v>217</v>
      </c>
      <c r="G16" s="63"/>
      <c r="H16"/>
      <c r="I16"/>
      <c r="J16"/>
      <c r="K16"/>
      <c r="L16" s="65"/>
    </row>
    <row r="17" spans="1:12" ht="19.5" customHeight="1">
      <c r="A17" s="8">
        <v>13</v>
      </c>
      <c r="B17" s="50" t="s">
        <v>218</v>
      </c>
      <c r="C17" s="8">
        <v>3</v>
      </c>
      <c r="D17" s="8"/>
      <c r="E17" s="8" t="s">
        <v>219</v>
      </c>
      <c r="F17" s="8" t="s">
        <v>220</v>
      </c>
      <c r="G17" s="63"/>
      <c r="L17" s="64"/>
    </row>
    <row r="18" spans="1:12" ht="19.5" customHeight="1">
      <c r="A18" s="8">
        <v>14</v>
      </c>
      <c r="B18" s="53" t="s">
        <v>224</v>
      </c>
      <c r="C18" s="51" t="s">
        <v>225</v>
      </c>
      <c r="D18" s="54"/>
      <c r="E18" s="69" t="s">
        <v>226</v>
      </c>
      <c r="F18" s="8" t="s">
        <v>220</v>
      </c>
      <c r="G18" s="63"/>
      <c r="L18" s="64"/>
    </row>
    <row r="19" spans="1:12" ht="19.5" customHeight="1">
      <c r="A19" s="8">
        <v>15</v>
      </c>
      <c r="B19" s="50" t="s">
        <v>236</v>
      </c>
      <c r="C19" s="8" t="s">
        <v>237</v>
      </c>
      <c r="D19" s="8"/>
      <c r="E19" s="8"/>
      <c r="F19" s="8" t="s">
        <v>220</v>
      </c>
      <c r="G19" s="63"/>
      <c r="L19" s="64"/>
    </row>
    <row r="20" spans="1:12" ht="19.5" customHeight="1">
      <c r="A20" s="8">
        <v>16</v>
      </c>
      <c r="B20" s="50" t="s">
        <v>246</v>
      </c>
      <c r="C20" s="8"/>
      <c r="D20" s="8"/>
      <c r="E20" s="8" t="s">
        <v>247</v>
      </c>
      <c r="F20" s="8" t="s">
        <v>220</v>
      </c>
      <c r="G20" s="63"/>
      <c r="L20" s="64"/>
    </row>
    <row r="21" spans="1:12" ht="19.5" customHeight="1">
      <c r="A21" s="8">
        <v>17</v>
      </c>
      <c r="B21" s="50" t="s">
        <v>257</v>
      </c>
      <c r="C21" s="8"/>
      <c r="D21" s="8"/>
      <c r="E21" s="8" t="s">
        <v>258</v>
      </c>
      <c r="F21" s="8" t="s">
        <v>220</v>
      </c>
      <c r="G21" s="63"/>
      <c r="L21" s="64"/>
    </row>
    <row r="22" spans="1:12" ht="19.5" customHeight="1">
      <c r="A22" s="8">
        <v>18</v>
      </c>
      <c r="B22" s="50" t="s">
        <v>261</v>
      </c>
      <c r="C22" s="8" t="s">
        <v>262</v>
      </c>
      <c r="D22" s="8"/>
      <c r="E22" s="8" t="s">
        <v>263</v>
      </c>
      <c r="F22" s="8" t="s">
        <v>220</v>
      </c>
      <c r="G22" s="6"/>
      <c r="I22" s="5"/>
      <c r="J22" s="5" t="s">
        <v>10</v>
      </c>
      <c r="K22" s="5"/>
      <c r="L22" s="64"/>
    </row>
    <row r="23" spans="1:12" ht="19.5" customHeight="1">
      <c r="A23" s="8">
        <v>19</v>
      </c>
      <c r="B23" s="50" t="s">
        <v>229</v>
      </c>
      <c r="C23" s="8" t="s">
        <v>230</v>
      </c>
      <c r="D23" s="8"/>
      <c r="E23" s="8" t="s">
        <v>230</v>
      </c>
      <c r="F23" s="8" t="s">
        <v>233</v>
      </c>
      <c r="G23" s="6"/>
      <c r="L23" s="64"/>
    </row>
    <row r="24" spans="1:12" ht="19.5" customHeight="1">
      <c r="A24" s="8">
        <v>20</v>
      </c>
      <c r="B24" s="50" t="s">
        <v>248</v>
      </c>
      <c r="C24" s="8" t="s">
        <v>249</v>
      </c>
      <c r="D24" s="8"/>
      <c r="E24" s="8" t="s">
        <v>250</v>
      </c>
      <c r="F24" s="8" t="s">
        <v>233</v>
      </c>
      <c r="G24" s="6"/>
      <c r="L24" s="64"/>
    </row>
    <row r="25" spans="1:12" ht="19.5" customHeight="1">
      <c r="A25" s="8">
        <v>21</v>
      </c>
      <c r="B25" s="50" t="s">
        <v>251</v>
      </c>
      <c r="C25" s="8" t="s">
        <v>252</v>
      </c>
      <c r="D25" s="8"/>
      <c r="E25" s="8" t="s">
        <v>253</v>
      </c>
      <c r="F25" s="8" t="s">
        <v>233</v>
      </c>
      <c r="G25" s="63"/>
      <c r="L25" s="64"/>
    </row>
    <row r="26" spans="1:12" ht="19.5" customHeight="1">
      <c r="A26" s="8">
        <v>22</v>
      </c>
      <c r="B26" s="50" t="s">
        <v>260</v>
      </c>
      <c r="C26" s="8"/>
      <c r="D26" s="8"/>
      <c r="E26" s="8" t="s">
        <v>259</v>
      </c>
      <c r="F26" s="8" t="s">
        <v>233</v>
      </c>
      <c r="G26" s="63"/>
      <c r="L26" s="64"/>
    </row>
    <row r="27" spans="1:12" ht="19.5" customHeight="1">
      <c r="A27" s="8">
        <v>23</v>
      </c>
      <c r="B27" s="50" t="s">
        <v>265</v>
      </c>
      <c r="C27" s="8"/>
      <c r="D27" s="8"/>
      <c r="E27" s="8" t="s">
        <v>266</v>
      </c>
      <c r="F27" s="8" t="s">
        <v>233</v>
      </c>
      <c r="G27" s="63"/>
      <c r="L27" s="64"/>
    </row>
    <row r="28" spans="1:12" ht="19.5" customHeight="1">
      <c r="A28" s="8">
        <v>24</v>
      </c>
      <c r="B28" s="50" t="s">
        <v>270</v>
      </c>
      <c r="C28" s="8" t="s">
        <v>271</v>
      </c>
      <c r="D28" s="8"/>
      <c r="E28" s="8" t="s">
        <v>271</v>
      </c>
      <c r="F28" s="8" t="s">
        <v>233</v>
      </c>
      <c r="G28" s="6"/>
      <c r="L28" s="64"/>
    </row>
    <row r="29" spans="1:12" ht="19.5" customHeight="1">
      <c r="A29" s="8">
        <v>25</v>
      </c>
      <c r="B29" s="50" t="s">
        <v>278</v>
      </c>
      <c r="C29" s="8"/>
      <c r="D29" s="8"/>
      <c r="E29" s="8" t="s">
        <v>279</v>
      </c>
      <c r="F29" s="8" t="s">
        <v>233</v>
      </c>
      <c r="G29" s="6"/>
      <c r="L29" s="64"/>
    </row>
    <row r="30" spans="1:12" ht="19.5" customHeight="1">
      <c r="A30" s="8">
        <v>26</v>
      </c>
      <c r="B30" s="50" t="s">
        <v>210</v>
      </c>
      <c r="C30" s="8" t="s">
        <v>213</v>
      </c>
      <c r="D30" s="8"/>
      <c r="E30" s="8" t="s">
        <v>211</v>
      </c>
      <c r="F30" s="8" t="s">
        <v>205</v>
      </c>
      <c r="G30" s="6">
        <v>9</v>
      </c>
      <c r="L30" s="64"/>
    </row>
    <row r="31" spans="1:12" ht="19.5" customHeight="1">
      <c r="A31" s="8">
        <v>27</v>
      </c>
      <c r="B31" s="50" t="s">
        <v>212</v>
      </c>
      <c r="C31" s="8" t="s">
        <v>214</v>
      </c>
      <c r="D31" s="8"/>
      <c r="E31" s="8" t="s">
        <v>215</v>
      </c>
      <c r="F31" s="8" t="s">
        <v>205</v>
      </c>
      <c r="G31" s="62"/>
      <c r="L31" s="64"/>
    </row>
    <row r="32" spans="1:12" ht="19.5" customHeight="1">
      <c r="A32" s="8">
        <v>28</v>
      </c>
      <c r="B32" s="50" t="s">
        <v>221</v>
      </c>
      <c r="C32" s="8" t="s">
        <v>222</v>
      </c>
      <c r="D32" s="39"/>
      <c r="E32" s="8" t="s">
        <v>223</v>
      </c>
      <c r="F32" s="8" t="s">
        <v>205</v>
      </c>
      <c r="G32" s="62"/>
      <c r="L32" s="64"/>
    </row>
    <row r="33" spans="1:12" ht="19.5" customHeight="1">
      <c r="A33" s="8">
        <v>29</v>
      </c>
      <c r="B33" s="50" t="s">
        <v>231</v>
      </c>
      <c r="C33" s="8" t="s">
        <v>288</v>
      </c>
      <c r="D33" s="8"/>
      <c r="E33" s="8" t="s">
        <v>232</v>
      </c>
      <c r="F33" s="8" t="s">
        <v>205</v>
      </c>
      <c r="L33" s="64"/>
    </row>
    <row r="34" spans="1:12" ht="19.5" customHeight="1">
      <c r="A34" s="8">
        <v>30</v>
      </c>
      <c r="B34" s="50" t="s">
        <v>234</v>
      </c>
      <c r="C34" s="8"/>
      <c r="D34" s="8"/>
      <c r="E34" s="8" t="s">
        <v>235</v>
      </c>
      <c r="F34" s="8" t="s">
        <v>205</v>
      </c>
      <c r="L34" s="64"/>
    </row>
    <row r="35" spans="1:12" ht="19.5" customHeight="1">
      <c r="A35" s="8">
        <v>31</v>
      </c>
      <c r="B35" s="50" t="s">
        <v>241</v>
      </c>
      <c r="C35" s="8" t="s">
        <v>242</v>
      </c>
      <c r="D35" s="8"/>
      <c r="E35" s="8" t="s">
        <v>243</v>
      </c>
      <c r="F35" s="8" t="s">
        <v>205</v>
      </c>
      <c r="L35" s="64"/>
    </row>
    <row r="36" spans="1:12" ht="19.5" customHeight="1">
      <c r="A36" s="8">
        <v>32</v>
      </c>
      <c r="B36" s="50" t="s">
        <v>256</v>
      </c>
      <c r="C36" s="8" t="s">
        <v>254</v>
      </c>
      <c r="D36" s="52"/>
      <c r="E36" s="8" t="s">
        <v>255</v>
      </c>
      <c r="F36" s="8" t="s">
        <v>205</v>
      </c>
      <c r="G36" s="62">
        <v>3</v>
      </c>
      <c r="L36" s="64"/>
    </row>
    <row r="37" spans="1:12" ht="19.5" customHeight="1">
      <c r="A37" s="8">
        <v>33</v>
      </c>
      <c r="B37" s="50" t="s">
        <v>267</v>
      </c>
      <c r="C37" s="8" t="s">
        <v>268</v>
      </c>
      <c r="D37" s="8"/>
      <c r="E37" s="8" t="s">
        <v>269</v>
      </c>
      <c r="F37" s="8" t="s">
        <v>205</v>
      </c>
      <c r="G37" s="62"/>
      <c r="L37" s="64"/>
    </row>
    <row r="38" spans="1:12" ht="19.5" customHeight="1">
      <c r="A38" s="8">
        <v>33</v>
      </c>
      <c r="B38" s="51" t="s">
        <v>283</v>
      </c>
      <c r="C38" s="8" t="s">
        <v>284</v>
      </c>
      <c r="D38" s="8"/>
      <c r="E38" s="8" t="s">
        <v>289</v>
      </c>
      <c r="F38" s="8" t="s">
        <v>205</v>
      </c>
      <c r="G38" s="62"/>
      <c r="L38" s="64"/>
    </row>
    <row r="39" spans="1:6" ht="19.5" customHeight="1">
      <c r="A39" s="39"/>
      <c r="B39" s="61"/>
      <c r="C39" s="39"/>
      <c r="D39" s="39"/>
      <c r="E39" s="39" t="s">
        <v>11</v>
      </c>
      <c r="F39" s="39"/>
    </row>
    <row r="40" spans="1:6" ht="19.5" customHeight="1">
      <c r="A40" s="39"/>
      <c r="B40" s="61"/>
      <c r="C40" s="39"/>
      <c r="D40" s="39"/>
      <c r="E40" s="39" t="s">
        <v>204</v>
      </c>
      <c r="F40" s="39"/>
    </row>
    <row r="41" spans="1:6" ht="19.5" customHeight="1">
      <c r="A41" s="39"/>
      <c r="B41" s="61"/>
      <c r="C41" s="39"/>
      <c r="D41" s="39"/>
      <c r="E41" s="39"/>
      <c r="F41" s="39"/>
    </row>
    <row r="42" spans="1:6" s="60" customFormat="1" ht="12.75">
      <c r="A42" s="59"/>
      <c r="B42" s="59"/>
      <c r="C42" s="59"/>
      <c r="D42" s="59"/>
      <c r="E42" s="59"/>
      <c r="F42" s="59"/>
    </row>
  </sheetData>
  <sheetProtection/>
  <mergeCells count="7">
    <mergeCell ref="A1:G1"/>
    <mergeCell ref="B3:B4"/>
    <mergeCell ref="A3:A4"/>
    <mergeCell ref="F3:F4"/>
    <mergeCell ref="E3:E4"/>
    <mergeCell ref="C3:D3"/>
    <mergeCell ref="A2:K2"/>
  </mergeCells>
  <printOptions horizontalCentered="1"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70" zoomScaleNormal="70" zoomScalePageLayoutView="0" workbookViewId="0" topLeftCell="A1">
      <selection activeCell="R12" sqref="R12"/>
    </sheetView>
  </sheetViews>
  <sheetFormatPr defaultColWidth="9.00390625" defaultRowHeight="12.75"/>
  <cols>
    <col min="1" max="1" width="5.125" style="1" bestFit="1" customWidth="1"/>
    <col min="2" max="2" width="27.75390625" style="0" customWidth="1"/>
    <col min="3" max="3" width="12.125" style="0" customWidth="1"/>
    <col min="4" max="4" width="17.625" style="1" customWidth="1"/>
    <col min="5" max="5" width="22.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</row>
    <row r="3" spans="1:14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9" t="s">
        <v>2</v>
      </c>
      <c r="G3" s="79" t="s">
        <v>13</v>
      </c>
      <c r="H3" s="80"/>
      <c r="I3" s="80"/>
      <c r="J3" s="80"/>
      <c r="K3" s="80"/>
      <c r="L3" s="80"/>
      <c r="M3" s="81"/>
      <c r="N3" s="82" t="s">
        <v>15</v>
      </c>
    </row>
    <row r="4" spans="1:14" ht="19.5" customHeight="1">
      <c r="A4" s="73"/>
      <c r="B4" s="73"/>
      <c r="C4" s="8" t="s">
        <v>137</v>
      </c>
      <c r="D4" s="7" t="s">
        <v>192</v>
      </c>
      <c r="E4" s="75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103</v>
      </c>
      <c r="M4" s="8" t="s">
        <v>106</v>
      </c>
      <c r="N4" s="82"/>
    </row>
    <row r="5" spans="1:14" ht="18">
      <c r="A5" s="11">
        <v>1</v>
      </c>
      <c r="B5" s="50" t="s">
        <v>257</v>
      </c>
      <c r="C5" s="8"/>
      <c r="D5" s="8"/>
      <c r="E5" s="8" t="s">
        <v>258</v>
      </c>
      <c r="F5" s="3"/>
      <c r="G5" s="8" t="s">
        <v>292</v>
      </c>
      <c r="H5" s="8">
        <v>3</v>
      </c>
      <c r="I5" s="8">
        <v>1</v>
      </c>
      <c r="J5" s="8">
        <v>1</v>
      </c>
      <c r="K5" s="8">
        <v>1</v>
      </c>
      <c r="L5" s="8">
        <v>2</v>
      </c>
      <c r="M5" s="8">
        <v>2</v>
      </c>
      <c r="N5" s="42">
        <f>SUM(G5:M5)</f>
        <v>10</v>
      </c>
    </row>
    <row r="6" spans="1:14" ht="18">
      <c r="A6" s="11">
        <v>2</v>
      </c>
      <c r="B6" s="50" t="s">
        <v>246</v>
      </c>
      <c r="C6" s="8"/>
      <c r="D6" s="8"/>
      <c r="E6" s="39" t="s">
        <v>247</v>
      </c>
      <c r="F6" s="3"/>
      <c r="G6" s="8">
        <v>2</v>
      </c>
      <c r="H6" s="8">
        <v>1</v>
      </c>
      <c r="I6" s="8" t="s">
        <v>293</v>
      </c>
      <c r="J6" s="8">
        <v>2</v>
      </c>
      <c r="K6" s="8">
        <v>2</v>
      </c>
      <c r="L6" s="8">
        <v>3</v>
      </c>
      <c r="M6" s="8">
        <v>1</v>
      </c>
      <c r="N6" s="42">
        <f>SUM(G6:M6)</f>
        <v>11</v>
      </c>
    </row>
    <row r="7" spans="1:14" ht="18">
      <c r="A7" s="11">
        <v>3</v>
      </c>
      <c r="B7" s="50" t="s">
        <v>310</v>
      </c>
      <c r="C7" s="8">
        <v>3</v>
      </c>
      <c r="D7" s="8"/>
      <c r="E7" s="8" t="s">
        <v>219</v>
      </c>
      <c r="F7" s="44"/>
      <c r="G7" s="8">
        <v>3</v>
      </c>
      <c r="H7" s="8" t="s">
        <v>294</v>
      </c>
      <c r="I7" s="8">
        <v>2</v>
      </c>
      <c r="J7" s="8">
        <v>3</v>
      </c>
      <c r="K7" s="8">
        <v>4</v>
      </c>
      <c r="L7" s="8">
        <v>1</v>
      </c>
      <c r="M7" s="8">
        <v>3</v>
      </c>
      <c r="N7" s="42">
        <f>SUM(G7:M7)</f>
        <v>16</v>
      </c>
    </row>
    <row r="8" spans="1:14" ht="18">
      <c r="A8" s="11">
        <v>4</v>
      </c>
      <c r="B8" s="50" t="s">
        <v>261</v>
      </c>
      <c r="C8" s="8" t="s">
        <v>262</v>
      </c>
      <c r="D8" s="8"/>
      <c r="E8" s="8" t="s">
        <v>263</v>
      </c>
      <c r="F8" s="44"/>
      <c r="G8" s="8">
        <v>1</v>
      </c>
      <c r="H8" s="8">
        <v>2</v>
      </c>
      <c r="I8" s="8" t="s">
        <v>294</v>
      </c>
      <c r="J8" s="8">
        <v>4</v>
      </c>
      <c r="K8" s="8">
        <v>3</v>
      </c>
      <c r="L8" s="8">
        <v>4</v>
      </c>
      <c r="M8" s="8">
        <v>4</v>
      </c>
      <c r="N8" s="42">
        <f>SUM(G8:M8)</f>
        <v>18</v>
      </c>
    </row>
    <row r="9" spans="1:14" ht="18">
      <c r="A9" s="11">
        <v>5</v>
      </c>
      <c r="B9" s="53" t="s">
        <v>224</v>
      </c>
      <c r="C9" s="51" t="s">
        <v>225</v>
      </c>
      <c r="D9" s="54"/>
      <c r="E9" s="55" t="s">
        <v>226</v>
      </c>
      <c r="F9" s="44"/>
      <c r="G9" s="8">
        <v>4</v>
      </c>
      <c r="H9" s="8">
        <v>5</v>
      </c>
      <c r="I9" s="8" t="s">
        <v>291</v>
      </c>
      <c r="J9" s="8" t="s">
        <v>290</v>
      </c>
      <c r="K9" s="8" t="s">
        <v>290</v>
      </c>
      <c r="L9" s="8">
        <v>5</v>
      </c>
      <c r="M9" s="8">
        <v>5</v>
      </c>
      <c r="N9" s="42">
        <f>SUM(G9:M9)+14</f>
        <v>33</v>
      </c>
    </row>
    <row r="10" spans="1:14" ht="18">
      <c r="A10" s="11">
        <v>6</v>
      </c>
      <c r="B10" s="50" t="s">
        <v>236</v>
      </c>
      <c r="C10" s="8" t="s">
        <v>237</v>
      </c>
      <c r="D10" s="8"/>
      <c r="E10" s="8"/>
      <c r="F10" s="44"/>
      <c r="G10" s="8" t="s">
        <v>291</v>
      </c>
      <c r="H10" s="8" t="s">
        <v>290</v>
      </c>
      <c r="I10" s="8" t="s">
        <v>290</v>
      </c>
      <c r="J10" s="8" t="s">
        <v>290</v>
      </c>
      <c r="K10" s="8" t="s">
        <v>290</v>
      </c>
      <c r="L10" s="8" t="s">
        <v>290</v>
      </c>
      <c r="M10" s="8" t="s">
        <v>290</v>
      </c>
      <c r="N10" s="42">
        <f>SUM(G10:M10)+28+14</f>
        <v>42</v>
      </c>
    </row>
    <row r="11" spans="1:14" ht="19.5" customHeight="1">
      <c r="A11" s="39"/>
      <c r="B11" s="45"/>
      <c r="C11" s="44"/>
      <c r="D11" s="44"/>
      <c r="E11" s="44"/>
      <c r="F11" s="44"/>
      <c r="G11" s="39"/>
      <c r="H11" s="39"/>
      <c r="I11" s="39"/>
      <c r="J11" s="39"/>
      <c r="K11" s="39"/>
      <c r="L11" s="39"/>
      <c r="M11" s="39"/>
      <c r="N11" s="43"/>
    </row>
    <row r="12" spans="2:5" ht="15">
      <c r="B12" t="s">
        <v>309</v>
      </c>
      <c r="E12" s="38" t="s">
        <v>11</v>
      </c>
    </row>
    <row r="14" spans="2:5" ht="12.75">
      <c r="B14" t="s">
        <v>16</v>
      </c>
      <c r="E14" s="47" t="s">
        <v>183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0" zoomScaleNormal="70" zoomScalePageLayoutView="0" workbookViewId="0" topLeftCell="A1">
      <selection activeCell="Q11" sqref="Q11"/>
    </sheetView>
  </sheetViews>
  <sheetFormatPr defaultColWidth="9.00390625" defaultRowHeight="12.75"/>
  <cols>
    <col min="1" max="1" width="5.125" style="1" bestFit="1" customWidth="1"/>
    <col min="2" max="2" width="29.875" style="0" customWidth="1"/>
    <col min="3" max="3" width="13.125" style="0" customWidth="1"/>
    <col min="4" max="4" width="13.375" style="1" customWidth="1"/>
    <col min="5" max="5" width="33.00390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1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</row>
    <row r="3" spans="1:14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9" t="s">
        <v>2</v>
      </c>
      <c r="G3" s="79" t="s">
        <v>13</v>
      </c>
      <c r="H3" s="80"/>
      <c r="I3" s="80"/>
      <c r="J3" s="80"/>
      <c r="K3" s="80"/>
      <c r="L3" s="80"/>
      <c r="M3" s="81"/>
      <c r="N3" s="82" t="s">
        <v>15</v>
      </c>
    </row>
    <row r="4" spans="1:14" ht="19.5" customHeight="1">
      <c r="A4" s="73"/>
      <c r="B4" s="73"/>
      <c r="C4" s="8" t="s">
        <v>137</v>
      </c>
      <c r="D4" s="7" t="s">
        <v>138</v>
      </c>
      <c r="E4" s="75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103</v>
      </c>
      <c r="M4" s="8" t="s">
        <v>106</v>
      </c>
      <c r="N4" s="82"/>
    </row>
    <row r="5" spans="1:14" ht="18">
      <c r="A5" s="11">
        <v>1</v>
      </c>
      <c r="B5" s="50" t="s">
        <v>251</v>
      </c>
      <c r="C5" s="8" t="s">
        <v>252</v>
      </c>
      <c r="D5" s="8"/>
      <c r="E5" s="8" t="s">
        <v>253</v>
      </c>
      <c r="F5" s="3"/>
      <c r="G5" s="8" t="s">
        <v>293</v>
      </c>
      <c r="H5" s="8">
        <v>1</v>
      </c>
      <c r="I5" s="8">
        <v>3</v>
      </c>
      <c r="J5" s="8">
        <v>2</v>
      </c>
      <c r="K5" s="8">
        <v>1</v>
      </c>
      <c r="L5" s="8">
        <v>2</v>
      </c>
      <c r="M5" s="8">
        <v>1</v>
      </c>
      <c r="N5" s="42">
        <f>SUM(G5:M5)</f>
        <v>10</v>
      </c>
    </row>
    <row r="6" spans="1:14" ht="18">
      <c r="A6" s="11">
        <v>2</v>
      </c>
      <c r="B6" s="50" t="s">
        <v>248</v>
      </c>
      <c r="C6" s="8" t="s">
        <v>249</v>
      </c>
      <c r="D6" s="8"/>
      <c r="E6" s="8" t="s">
        <v>250</v>
      </c>
      <c r="F6" s="3"/>
      <c r="G6" s="8">
        <v>1</v>
      </c>
      <c r="H6" s="8" t="s">
        <v>293</v>
      </c>
      <c r="I6" s="8">
        <v>2</v>
      </c>
      <c r="J6" s="8">
        <v>1</v>
      </c>
      <c r="K6" s="8">
        <v>2</v>
      </c>
      <c r="L6" s="8">
        <v>1</v>
      </c>
      <c r="M6" s="8">
        <v>3</v>
      </c>
      <c r="N6" s="42">
        <f>SUM(G6:M6)</f>
        <v>10</v>
      </c>
    </row>
    <row r="7" spans="1:14" ht="18">
      <c r="A7" s="11">
        <v>3</v>
      </c>
      <c r="B7" s="50" t="s">
        <v>260</v>
      </c>
      <c r="C7" s="8"/>
      <c r="D7" s="8"/>
      <c r="E7" s="8" t="s">
        <v>315</v>
      </c>
      <c r="F7" s="3"/>
      <c r="G7" s="8">
        <v>4</v>
      </c>
      <c r="H7" s="8" t="s">
        <v>295</v>
      </c>
      <c r="I7" s="8">
        <v>1</v>
      </c>
      <c r="J7" s="8">
        <v>3</v>
      </c>
      <c r="K7" s="8">
        <v>3</v>
      </c>
      <c r="L7" s="8">
        <v>3</v>
      </c>
      <c r="M7" s="8">
        <v>4</v>
      </c>
      <c r="N7" s="42">
        <f>SUM(G7:M7)</f>
        <v>18</v>
      </c>
    </row>
    <row r="8" spans="1:14" ht="18">
      <c r="A8" s="11">
        <v>4</v>
      </c>
      <c r="B8" s="50" t="s">
        <v>270</v>
      </c>
      <c r="C8" s="8" t="s">
        <v>271</v>
      </c>
      <c r="D8" s="8"/>
      <c r="E8" s="8" t="s">
        <v>271</v>
      </c>
      <c r="F8" s="3"/>
      <c r="G8" s="8">
        <v>2</v>
      </c>
      <c r="H8" s="8" t="s">
        <v>299</v>
      </c>
      <c r="I8" s="8">
        <v>4</v>
      </c>
      <c r="J8" s="8">
        <v>7</v>
      </c>
      <c r="K8" s="8">
        <v>5</v>
      </c>
      <c r="L8" s="8">
        <v>4</v>
      </c>
      <c r="M8" s="8">
        <v>2</v>
      </c>
      <c r="N8" s="42">
        <f>SUM(G8:M8)</f>
        <v>24</v>
      </c>
    </row>
    <row r="9" spans="1:14" ht="18">
      <c r="A9" s="11">
        <v>5</v>
      </c>
      <c r="B9" s="50" t="s">
        <v>265</v>
      </c>
      <c r="C9" s="8"/>
      <c r="D9" s="8"/>
      <c r="E9" s="8" t="s">
        <v>266</v>
      </c>
      <c r="F9" s="3"/>
      <c r="G9" s="8">
        <v>6</v>
      </c>
      <c r="H9" s="8">
        <v>4</v>
      </c>
      <c r="I9" s="8" t="s">
        <v>306</v>
      </c>
      <c r="J9" s="8">
        <v>4</v>
      </c>
      <c r="K9" s="8">
        <v>4</v>
      </c>
      <c r="L9" s="8">
        <v>5</v>
      </c>
      <c r="M9" s="8">
        <v>6</v>
      </c>
      <c r="N9" s="42">
        <f>SUM(G9:M9)</f>
        <v>29</v>
      </c>
    </row>
    <row r="10" spans="1:14" ht="18">
      <c r="A10" s="11">
        <v>6</v>
      </c>
      <c r="B10" s="50" t="s">
        <v>229</v>
      </c>
      <c r="C10" s="8" t="s">
        <v>230</v>
      </c>
      <c r="D10" s="8"/>
      <c r="E10" s="8" t="s">
        <v>230</v>
      </c>
      <c r="F10" s="3"/>
      <c r="G10" s="8">
        <v>5</v>
      </c>
      <c r="H10" s="8">
        <v>2</v>
      </c>
      <c r="I10" s="8">
        <v>6</v>
      </c>
      <c r="J10" s="8">
        <v>6</v>
      </c>
      <c r="K10" s="8">
        <v>6</v>
      </c>
      <c r="L10" s="8" t="s">
        <v>291</v>
      </c>
      <c r="M10" s="8" t="s">
        <v>290</v>
      </c>
      <c r="N10" s="42">
        <f>SUM(G10:M10)+8</f>
        <v>33</v>
      </c>
    </row>
    <row r="11" spans="1:14" ht="18">
      <c r="A11" s="11">
        <v>7</v>
      </c>
      <c r="B11" s="50" t="s">
        <v>278</v>
      </c>
      <c r="C11" s="8"/>
      <c r="D11" s="8"/>
      <c r="E11" s="8" t="s">
        <v>279</v>
      </c>
      <c r="F11" s="44"/>
      <c r="G11" s="8" t="s">
        <v>299</v>
      </c>
      <c r="H11" s="8">
        <v>6</v>
      </c>
      <c r="I11" s="8">
        <v>5</v>
      </c>
      <c r="J11" s="8">
        <v>5</v>
      </c>
      <c r="K11" s="8">
        <v>7</v>
      </c>
      <c r="L11" s="8">
        <v>6</v>
      </c>
      <c r="M11" s="8">
        <v>5</v>
      </c>
      <c r="N11" s="42">
        <f>SUM(G11:M11)</f>
        <v>34</v>
      </c>
    </row>
    <row r="13" spans="2:5" ht="15">
      <c r="B13" t="s">
        <v>304</v>
      </c>
      <c r="E13" s="38" t="s">
        <v>11</v>
      </c>
    </row>
    <row r="15" spans="2:5" ht="12.75">
      <c r="B15" t="s">
        <v>16</v>
      </c>
      <c r="E15" s="47" t="s">
        <v>183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zoomScalePageLayoutView="0" workbookViewId="0" topLeftCell="A1">
      <selection activeCell="M22" sqref="M22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1.25390625" style="0" customWidth="1"/>
    <col min="4" max="4" width="16.25390625" style="1" customWidth="1"/>
    <col min="5" max="5" width="30.875" style="0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</row>
    <row r="3" spans="1:14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40" t="s">
        <v>2</v>
      </c>
      <c r="G3" s="79" t="s">
        <v>13</v>
      </c>
      <c r="H3" s="80"/>
      <c r="I3" s="80"/>
      <c r="J3" s="80"/>
      <c r="K3" s="80"/>
      <c r="L3" s="80"/>
      <c r="M3" s="81"/>
      <c r="N3" s="82" t="s">
        <v>15</v>
      </c>
    </row>
    <row r="4" spans="1:14" ht="19.5" customHeight="1">
      <c r="A4" s="73"/>
      <c r="B4" s="73"/>
      <c r="C4" s="8" t="s">
        <v>137</v>
      </c>
      <c r="D4" s="7" t="s">
        <v>138</v>
      </c>
      <c r="E4" s="75"/>
      <c r="F4" s="41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103</v>
      </c>
      <c r="M4" s="8" t="s">
        <v>106</v>
      </c>
      <c r="N4" s="82"/>
    </row>
    <row r="5" spans="1:14" ht="18">
      <c r="A5" s="11">
        <v>1</v>
      </c>
      <c r="B5" s="50" t="s">
        <v>210</v>
      </c>
      <c r="C5" s="8" t="s">
        <v>213</v>
      </c>
      <c r="D5" s="8"/>
      <c r="E5" s="8" t="s">
        <v>211</v>
      </c>
      <c r="F5" s="3"/>
      <c r="G5" s="8" t="s">
        <v>295</v>
      </c>
      <c r="H5" s="8">
        <v>1</v>
      </c>
      <c r="I5" s="8">
        <v>2</v>
      </c>
      <c r="J5" s="8">
        <v>3</v>
      </c>
      <c r="K5" s="8">
        <v>1</v>
      </c>
      <c r="L5" s="8">
        <v>2</v>
      </c>
      <c r="M5" s="8">
        <v>5</v>
      </c>
      <c r="N5" s="42">
        <f aca="true" t="shared" si="0" ref="N5:N12">SUM(G5:M5)</f>
        <v>14</v>
      </c>
    </row>
    <row r="6" spans="1:14" ht="18">
      <c r="A6" s="11">
        <v>2</v>
      </c>
      <c r="B6" s="50" t="s">
        <v>256</v>
      </c>
      <c r="C6" s="8" t="s">
        <v>254</v>
      </c>
      <c r="D6" s="52"/>
      <c r="E6" s="8" t="s">
        <v>255</v>
      </c>
      <c r="F6" s="3"/>
      <c r="G6" s="8">
        <v>3</v>
      </c>
      <c r="H6" s="8">
        <v>4</v>
      </c>
      <c r="I6" s="8">
        <v>1</v>
      </c>
      <c r="J6" s="8" t="s">
        <v>295</v>
      </c>
      <c r="K6" s="8">
        <v>4</v>
      </c>
      <c r="L6" s="8">
        <v>1</v>
      </c>
      <c r="M6" s="8">
        <v>4</v>
      </c>
      <c r="N6" s="42">
        <f t="shared" si="0"/>
        <v>17</v>
      </c>
    </row>
    <row r="7" spans="1:14" ht="18">
      <c r="A7" s="11">
        <v>3</v>
      </c>
      <c r="B7" s="50" t="s">
        <v>234</v>
      </c>
      <c r="C7" s="8"/>
      <c r="D7" s="39"/>
      <c r="E7" s="8" t="s">
        <v>235</v>
      </c>
      <c r="F7" s="3"/>
      <c r="G7" s="8">
        <v>1</v>
      </c>
      <c r="H7" s="8">
        <v>2</v>
      </c>
      <c r="I7" s="8">
        <v>6</v>
      </c>
      <c r="J7" s="8">
        <v>1</v>
      </c>
      <c r="K7" s="8">
        <v>7</v>
      </c>
      <c r="L7" s="8" t="s">
        <v>308</v>
      </c>
      <c r="M7" s="8">
        <v>2</v>
      </c>
      <c r="N7" s="42">
        <f t="shared" si="0"/>
        <v>19</v>
      </c>
    </row>
    <row r="8" spans="1:14" ht="18">
      <c r="A8" s="11">
        <v>4</v>
      </c>
      <c r="B8" s="50" t="s">
        <v>212</v>
      </c>
      <c r="C8" s="8" t="s">
        <v>214</v>
      </c>
      <c r="D8" s="8"/>
      <c r="E8" s="8" t="s">
        <v>215</v>
      </c>
      <c r="F8" s="3"/>
      <c r="G8" s="8">
        <v>2</v>
      </c>
      <c r="H8" s="8">
        <v>5</v>
      </c>
      <c r="I8" s="8">
        <v>3</v>
      </c>
      <c r="J8" s="8" t="s">
        <v>305</v>
      </c>
      <c r="K8" s="8">
        <v>3</v>
      </c>
      <c r="L8" s="8">
        <v>5</v>
      </c>
      <c r="M8" s="8">
        <v>3</v>
      </c>
      <c r="N8" s="42">
        <f t="shared" si="0"/>
        <v>21</v>
      </c>
    </row>
    <row r="9" spans="1:14" ht="18">
      <c r="A9" s="11">
        <v>5</v>
      </c>
      <c r="B9" s="50" t="s">
        <v>267</v>
      </c>
      <c r="C9" s="8" t="s">
        <v>268</v>
      </c>
      <c r="D9" s="8"/>
      <c r="E9" s="8" t="s">
        <v>269</v>
      </c>
      <c r="F9" s="3"/>
      <c r="G9" s="8">
        <v>4</v>
      </c>
      <c r="H9" s="8" t="s">
        <v>308</v>
      </c>
      <c r="I9" s="8">
        <v>5</v>
      </c>
      <c r="J9" s="8">
        <v>4</v>
      </c>
      <c r="K9" s="8">
        <v>5</v>
      </c>
      <c r="L9" s="8">
        <v>4</v>
      </c>
      <c r="M9" s="8">
        <v>1</v>
      </c>
      <c r="N9" s="42">
        <f t="shared" si="0"/>
        <v>23</v>
      </c>
    </row>
    <row r="10" spans="1:14" ht="18">
      <c r="A10" s="11">
        <v>6</v>
      </c>
      <c r="B10" s="50" t="s">
        <v>241</v>
      </c>
      <c r="C10" s="8" t="s">
        <v>242</v>
      </c>
      <c r="D10" s="8"/>
      <c r="E10" s="8" t="s">
        <v>243</v>
      </c>
      <c r="F10" s="3"/>
      <c r="G10" s="8">
        <v>6</v>
      </c>
      <c r="H10" s="8" t="s">
        <v>299</v>
      </c>
      <c r="I10" s="8">
        <v>4</v>
      </c>
      <c r="J10" s="8">
        <v>2</v>
      </c>
      <c r="K10" s="8">
        <v>2</v>
      </c>
      <c r="L10" s="8">
        <v>3</v>
      </c>
      <c r="M10" s="8">
        <v>6</v>
      </c>
      <c r="N10" s="42">
        <f t="shared" si="0"/>
        <v>23</v>
      </c>
    </row>
    <row r="11" spans="1:14" ht="18">
      <c r="A11" s="11">
        <v>7</v>
      </c>
      <c r="B11" s="50" t="s">
        <v>231</v>
      </c>
      <c r="C11" s="8" t="s">
        <v>288</v>
      </c>
      <c r="D11" s="8"/>
      <c r="E11" s="8" t="s">
        <v>232</v>
      </c>
      <c r="F11" s="3"/>
      <c r="G11" s="8">
        <v>7</v>
      </c>
      <c r="H11" s="8">
        <v>3</v>
      </c>
      <c r="I11" s="8">
        <v>7</v>
      </c>
      <c r="J11" s="8">
        <v>7</v>
      </c>
      <c r="K11" s="8">
        <v>6</v>
      </c>
      <c r="L11" s="8">
        <v>6</v>
      </c>
      <c r="M11" s="8" t="s">
        <v>314</v>
      </c>
      <c r="N11" s="42">
        <f t="shared" si="0"/>
        <v>36</v>
      </c>
    </row>
    <row r="12" spans="1:14" ht="18">
      <c r="A12" s="11">
        <v>8</v>
      </c>
      <c r="B12" s="50" t="s">
        <v>221</v>
      </c>
      <c r="C12" s="8" t="s">
        <v>222</v>
      </c>
      <c r="D12" s="8"/>
      <c r="E12" s="8" t="s">
        <v>223</v>
      </c>
      <c r="F12" s="3"/>
      <c r="G12" s="8" t="s">
        <v>308</v>
      </c>
      <c r="H12" s="8">
        <v>6</v>
      </c>
      <c r="I12" s="8">
        <v>8</v>
      </c>
      <c r="J12" s="8">
        <v>8</v>
      </c>
      <c r="K12" s="8">
        <v>8</v>
      </c>
      <c r="L12" s="8">
        <v>7</v>
      </c>
      <c r="M12" s="8">
        <v>7</v>
      </c>
      <c r="N12" s="42">
        <f t="shared" si="0"/>
        <v>44</v>
      </c>
    </row>
    <row r="13" spans="1:14" ht="19.5" customHeight="1">
      <c r="A13" s="11">
        <v>9</v>
      </c>
      <c r="B13" s="51" t="s">
        <v>283</v>
      </c>
      <c r="C13" s="8" t="s">
        <v>284</v>
      </c>
      <c r="D13" s="8"/>
      <c r="E13" s="8" t="s">
        <v>289</v>
      </c>
      <c r="F13" s="3"/>
      <c r="G13" s="8" t="s">
        <v>314</v>
      </c>
      <c r="H13" s="8" t="s">
        <v>313</v>
      </c>
      <c r="I13" s="8" t="s">
        <v>313</v>
      </c>
      <c r="J13" s="8" t="s">
        <v>313</v>
      </c>
      <c r="K13" s="8" t="s">
        <v>313</v>
      </c>
      <c r="L13" s="8" t="s">
        <v>316</v>
      </c>
      <c r="M13" s="8" t="s">
        <v>316</v>
      </c>
      <c r="N13" s="42">
        <f>SUM(G13:M13)+40+20</f>
        <v>60</v>
      </c>
    </row>
    <row r="14" spans="1:14" ht="19.5" customHeight="1">
      <c r="A14" s="39"/>
      <c r="B14" s="70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39"/>
      <c r="N14" s="43"/>
    </row>
    <row r="15" spans="2:5" ht="15">
      <c r="B15" t="s">
        <v>307</v>
      </c>
      <c r="E15" s="38" t="s">
        <v>11</v>
      </c>
    </row>
    <row r="17" spans="2:5" ht="12.75">
      <c r="B17" t="s">
        <v>16</v>
      </c>
      <c r="E17" s="47" t="s">
        <v>183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5.125" style="1" bestFit="1" customWidth="1"/>
    <col min="2" max="2" width="24.125" style="0" customWidth="1"/>
    <col min="3" max="3" width="11.25390625" style="0" customWidth="1"/>
    <col min="4" max="4" width="16.25390625" style="1" customWidth="1"/>
    <col min="5" max="5" width="21.625" style="0" customWidth="1"/>
    <col min="6" max="6" width="10.75390625" style="0" hidden="1" customWidth="1"/>
    <col min="7" max="9" width="7.75390625" style="1" customWidth="1"/>
    <col min="10" max="10" width="5.875" style="1" customWidth="1"/>
    <col min="11" max="11" width="6.375" style="1" customWidth="1"/>
    <col min="12" max="12" width="5.875" style="0" customWidth="1"/>
    <col min="13" max="13" width="6.125" style="0" customWidth="1"/>
    <col min="14" max="14" width="6.75390625" style="0" customWidth="1"/>
  </cols>
  <sheetData>
    <row r="1" spans="1:14" ht="30" customHeight="1">
      <c r="A1" s="71" t="s">
        <v>209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</row>
    <row r="3" spans="1:14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40" t="s">
        <v>2</v>
      </c>
      <c r="G3" s="79" t="s">
        <v>13</v>
      </c>
      <c r="H3" s="80"/>
      <c r="I3" s="80"/>
      <c r="J3" s="80"/>
      <c r="K3" s="80"/>
      <c r="L3" s="80"/>
      <c r="M3" s="81"/>
      <c r="N3" s="82" t="s">
        <v>15</v>
      </c>
    </row>
    <row r="4" spans="1:14" ht="19.5" customHeight="1">
      <c r="A4" s="73"/>
      <c r="B4" s="73"/>
      <c r="C4" s="8" t="s">
        <v>137</v>
      </c>
      <c r="D4" s="7" t="s">
        <v>138</v>
      </c>
      <c r="E4" s="75"/>
      <c r="F4" s="41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103</v>
      </c>
      <c r="M4" s="8" t="s">
        <v>106</v>
      </c>
      <c r="N4" s="82"/>
    </row>
    <row r="5" spans="1:14" ht="18">
      <c r="A5" s="11">
        <v>1</v>
      </c>
      <c r="B5" s="50" t="s">
        <v>274</v>
      </c>
      <c r="C5" s="8" t="s">
        <v>272</v>
      </c>
      <c r="D5" s="8"/>
      <c r="E5" s="8"/>
      <c r="F5" s="3"/>
      <c r="G5" s="8">
        <v>1</v>
      </c>
      <c r="H5" s="8" t="s">
        <v>300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42">
        <f>SUM(G5:M5)</f>
        <v>6</v>
      </c>
    </row>
    <row r="6" spans="1:14" ht="18">
      <c r="A6" s="11">
        <v>2</v>
      </c>
      <c r="B6" s="50" t="s">
        <v>281</v>
      </c>
      <c r="C6" s="8" t="s">
        <v>282</v>
      </c>
      <c r="D6" s="8"/>
      <c r="E6" s="8"/>
      <c r="F6" s="3"/>
      <c r="G6" s="8" t="s">
        <v>300</v>
      </c>
      <c r="H6" s="8">
        <v>1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42">
        <f>SUM(G6:M6)</f>
        <v>11</v>
      </c>
    </row>
    <row r="7" spans="1:14" ht="19.5" customHeight="1">
      <c r="A7" s="39"/>
      <c r="B7" s="45"/>
      <c r="C7" s="44"/>
      <c r="D7" s="44"/>
      <c r="E7" s="44"/>
      <c r="F7" s="44"/>
      <c r="G7" s="39"/>
      <c r="H7" s="39"/>
      <c r="I7" s="39"/>
      <c r="J7" s="39"/>
      <c r="K7" s="39"/>
      <c r="L7" s="39"/>
      <c r="M7" s="39"/>
      <c r="N7" s="43"/>
    </row>
    <row r="8" spans="2:5" ht="15">
      <c r="B8" t="s">
        <v>303</v>
      </c>
      <c r="E8" s="38" t="s">
        <v>11</v>
      </c>
    </row>
    <row r="10" spans="2:5" ht="12.75">
      <c r="B10" t="s">
        <v>16</v>
      </c>
      <c r="E10" s="47" t="s">
        <v>183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0" zoomScaleNormal="70" zoomScalePageLayoutView="0" workbookViewId="0" topLeftCell="A1">
      <selection activeCell="N7" sqref="N7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4.25390625" style="0" customWidth="1"/>
    <col min="4" max="4" width="16.25390625" style="1" customWidth="1"/>
    <col min="5" max="5" width="30.875" style="0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71" t="s">
        <v>191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</row>
    <row r="3" spans="1:14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40" t="s">
        <v>2</v>
      </c>
      <c r="G3" s="79" t="s">
        <v>13</v>
      </c>
      <c r="H3" s="80"/>
      <c r="I3" s="80"/>
      <c r="J3" s="80"/>
      <c r="K3" s="80"/>
      <c r="L3" s="80"/>
      <c r="M3" s="81"/>
      <c r="N3" s="82" t="s">
        <v>15</v>
      </c>
    </row>
    <row r="4" spans="1:14" ht="19.5" customHeight="1">
      <c r="A4" s="73"/>
      <c r="B4" s="73"/>
      <c r="C4" s="8" t="s">
        <v>137</v>
      </c>
      <c r="D4" s="7" t="s">
        <v>138</v>
      </c>
      <c r="E4" s="75"/>
      <c r="F4" s="41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103</v>
      </c>
      <c r="M4" s="8" t="s">
        <v>106</v>
      </c>
      <c r="N4" s="82"/>
    </row>
    <row r="5" spans="1:14" ht="18">
      <c r="A5" s="11">
        <v>1</v>
      </c>
      <c r="B5" s="50" t="s">
        <v>171</v>
      </c>
      <c r="C5" s="8" t="s">
        <v>264</v>
      </c>
      <c r="D5" s="8"/>
      <c r="E5" s="8"/>
      <c r="F5" s="3"/>
      <c r="G5" s="8" t="s">
        <v>300</v>
      </c>
      <c r="H5" s="8">
        <v>1</v>
      </c>
      <c r="I5" s="8">
        <v>1</v>
      </c>
      <c r="J5" s="8">
        <v>2</v>
      </c>
      <c r="K5" s="8">
        <v>1</v>
      </c>
      <c r="L5" s="8">
        <v>1</v>
      </c>
      <c r="M5" s="8">
        <v>2</v>
      </c>
      <c r="N5" s="42">
        <f aca="true" t="shared" si="0" ref="N5:N13">SUM(G5:M5)</f>
        <v>8</v>
      </c>
    </row>
    <row r="6" spans="1:14" ht="18">
      <c r="A6" s="11">
        <v>2</v>
      </c>
      <c r="B6" s="51" t="s">
        <v>166</v>
      </c>
      <c r="C6" s="8" t="s">
        <v>167</v>
      </c>
      <c r="D6" s="8"/>
      <c r="E6" s="8" t="s">
        <v>275</v>
      </c>
      <c r="F6" s="3"/>
      <c r="G6" s="8">
        <v>1</v>
      </c>
      <c r="H6" s="8" t="s">
        <v>293</v>
      </c>
      <c r="I6" s="8">
        <v>3</v>
      </c>
      <c r="J6" s="8">
        <v>1</v>
      </c>
      <c r="K6" s="8">
        <v>3</v>
      </c>
      <c r="L6" s="8">
        <v>2</v>
      </c>
      <c r="M6" s="8">
        <v>1</v>
      </c>
      <c r="N6" s="42">
        <f t="shared" si="0"/>
        <v>11</v>
      </c>
    </row>
    <row r="7" spans="1:14" ht="18">
      <c r="A7" s="11">
        <v>3</v>
      </c>
      <c r="B7" s="50" t="s">
        <v>238</v>
      </c>
      <c r="C7" s="8" t="s">
        <v>239</v>
      </c>
      <c r="D7" s="8"/>
      <c r="E7" s="8" t="s">
        <v>240</v>
      </c>
      <c r="F7" s="3"/>
      <c r="G7" s="8" t="s">
        <v>293</v>
      </c>
      <c r="H7" s="8">
        <v>2</v>
      </c>
      <c r="I7" s="8">
        <v>2</v>
      </c>
      <c r="J7" s="8">
        <v>3</v>
      </c>
      <c r="K7" s="8">
        <v>2</v>
      </c>
      <c r="L7" s="8">
        <v>3</v>
      </c>
      <c r="M7" s="8">
        <v>3</v>
      </c>
      <c r="N7" s="42">
        <f t="shared" si="0"/>
        <v>15</v>
      </c>
    </row>
    <row r="8" spans="1:14" ht="18">
      <c r="A8" s="11">
        <v>4</v>
      </c>
      <c r="B8" s="50" t="s">
        <v>244</v>
      </c>
      <c r="C8" s="8"/>
      <c r="D8" s="8">
        <v>2</v>
      </c>
      <c r="E8" s="8" t="s">
        <v>245</v>
      </c>
      <c r="F8" s="3"/>
      <c r="G8" s="8" t="s">
        <v>294</v>
      </c>
      <c r="H8" s="8">
        <v>4</v>
      </c>
      <c r="I8" s="8">
        <v>4</v>
      </c>
      <c r="J8" s="8">
        <v>4</v>
      </c>
      <c r="K8" s="8">
        <v>4</v>
      </c>
      <c r="L8" s="8">
        <v>4</v>
      </c>
      <c r="M8" s="8">
        <v>4</v>
      </c>
      <c r="N8" s="42">
        <f t="shared" si="0"/>
        <v>24</v>
      </c>
    </row>
    <row r="9" spans="1:14" ht="18">
      <c r="A9" s="11">
        <v>5</v>
      </c>
      <c r="B9" s="50" t="s">
        <v>227</v>
      </c>
      <c r="C9" s="8"/>
      <c r="D9" s="8" t="s">
        <v>296</v>
      </c>
      <c r="E9" s="8"/>
      <c r="F9" s="3"/>
      <c r="G9" s="8" t="s">
        <v>295</v>
      </c>
      <c r="H9" s="8">
        <v>5</v>
      </c>
      <c r="I9" s="8">
        <v>5</v>
      </c>
      <c r="J9" s="8">
        <v>5</v>
      </c>
      <c r="K9" s="8">
        <v>5</v>
      </c>
      <c r="L9" s="8">
        <v>5</v>
      </c>
      <c r="M9" s="8">
        <v>5</v>
      </c>
      <c r="N9" s="42">
        <f t="shared" si="0"/>
        <v>30</v>
      </c>
    </row>
    <row r="10" spans="1:14" ht="18">
      <c r="A10" s="11">
        <v>6</v>
      </c>
      <c r="B10" s="50" t="s">
        <v>216</v>
      </c>
      <c r="C10" s="8">
        <v>3</v>
      </c>
      <c r="D10" s="8"/>
      <c r="E10" s="8"/>
      <c r="F10" s="3"/>
      <c r="G10" s="8">
        <v>7</v>
      </c>
      <c r="H10" s="8">
        <v>6</v>
      </c>
      <c r="I10" s="8">
        <v>6</v>
      </c>
      <c r="J10" s="8">
        <v>7</v>
      </c>
      <c r="K10" s="8" t="s">
        <v>308</v>
      </c>
      <c r="L10" s="8">
        <v>6</v>
      </c>
      <c r="M10" s="8">
        <v>6</v>
      </c>
      <c r="N10" s="42">
        <f t="shared" si="0"/>
        <v>38</v>
      </c>
    </row>
    <row r="11" spans="1:14" ht="18">
      <c r="A11" s="11">
        <v>7</v>
      </c>
      <c r="B11" s="50" t="s">
        <v>276</v>
      </c>
      <c r="C11" s="8" t="s">
        <v>277</v>
      </c>
      <c r="D11" s="8"/>
      <c r="E11" s="8"/>
      <c r="F11" s="3"/>
      <c r="G11" s="8">
        <v>6</v>
      </c>
      <c r="H11" s="8">
        <v>8</v>
      </c>
      <c r="I11" s="8">
        <v>7</v>
      </c>
      <c r="J11" s="8" t="s">
        <v>301</v>
      </c>
      <c r="K11" s="8">
        <v>7</v>
      </c>
      <c r="L11" s="8">
        <v>7</v>
      </c>
      <c r="M11" s="8">
        <v>7</v>
      </c>
      <c r="N11" s="42">
        <f t="shared" si="0"/>
        <v>42</v>
      </c>
    </row>
    <row r="12" spans="1:14" ht="18">
      <c r="A12" s="11">
        <v>8</v>
      </c>
      <c r="B12" s="50" t="s">
        <v>280</v>
      </c>
      <c r="C12" s="8"/>
      <c r="D12" s="8" t="s">
        <v>175</v>
      </c>
      <c r="E12" s="8"/>
      <c r="F12" s="3"/>
      <c r="G12" s="8" t="s">
        <v>301</v>
      </c>
      <c r="H12" s="8">
        <v>9</v>
      </c>
      <c r="I12" s="8">
        <v>9</v>
      </c>
      <c r="J12" s="8">
        <v>6</v>
      </c>
      <c r="K12" s="8">
        <v>6</v>
      </c>
      <c r="L12" s="8">
        <v>9</v>
      </c>
      <c r="M12" s="8">
        <v>8</v>
      </c>
      <c r="N12" s="42">
        <f t="shared" si="0"/>
        <v>47</v>
      </c>
    </row>
    <row r="13" spans="1:14" ht="18">
      <c r="A13" s="11">
        <v>9</v>
      </c>
      <c r="B13" s="51" t="s">
        <v>285</v>
      </c>
      <c r="C13" s="8" t="s">
        <v>297</v>
      </c>
      <c r="D13" s="52" t="s">
        <v>298</v>
      </c>
      <c r="E13" s="8"/>
      <c r="F13" s="3"/>
      <c r="G13" s="8" t="s">
        <v>291</v>
      </c>
      <c r="H13" s="8">
        <v>7</v>
      </c>
      <c r="I13" s="8">
        <v>10</v>
      </c>
      <c r="J13" s="8">
        <v>8</v>
      </c>
      <c r="K13" s="8">
        <v>9</v>
      </c>
      <c r="L13" s="8">
        <v>8</v>
      </c>
      <c r="M13" s="8">
        <v>9</v>
      </c>
      <c r="N13" s="42">
        <f t="shared" si="0"/>
        <v>51</v>
      </c>
    </row>
    <row r="14" spans="1:14" ht="18">
      <c r="A14" s="11">
        <v>10</v>
      </c>
      <c r="B14" s="51" t="s">
        <v>286</v>
      </c>
      <c r="C14" s="8">
        <v>8</v>
      </c>
      <c r="D14" s="8" t="s">
        <v>162</v>
      </c>
      <c r="E14" s="8"/>
      <c r="F14" s="3"/>
      <c r="G14" s="8">
        <v>8</v>
      </c>
      <c r="H14" s="8">
        <v>10</v>
      </c>
      <c r="I14" s="8">
        <v>8</v>
      </c>
      <c r="J14" s="8">
        <v>10</v>
      </c>
      <c r="K14" s="8" t="s">
        <v>302</v>
      </c>
      <c r="L14" s="8" t="s">
        <v>316</v>
      </c>
      <c r="M14" s="8">
        <v>10</v>
      </c>
      <c r="N14" s="42">
        <f>SUM(G14:M14)+11</f>
        <v>57</v>
      </c>
    </row>
    <row r="15" spans="1:14" ht="19.5" customHeight="1">
      <c r="A15" s="39"/>
      <c r="B15" s="45"/>
      <c r="C15" s="44"/>
      <c r="D15" s="44"/>
      <c r="E15" s="44"/>
      <c r="F15" s="44"/>
      <c r="G15" s="39"/>
      <c r="H15" s="39"/>
      <c r="I15" s="39"/>
      <c r="J15" s="39"/>
      <c r="K15" s="39"/>
      <c r="L15" s="39"/>
      <c r="M15" s="39"/>
      <c r="N15" s="43"/>
    </row>
    <row r="16" spans="2:5" ht="15">
      <c r="B16" t="s">
        <v>207</v>
      </c>
      <c r="E16" s="38" t="s">
        <v>11</v>
      </c>
    </row>
    <row r="18" spans="2:5" ht="12.75">
      <c r="B18" t="s">
        <v>16</v>
      </c>
      <c r="E18" s="47" t="s">
        <v>183</v>
      </c>
    </row>
  </sheetData>
  <sheetProtection/>
  <mergeCells count="8">
    <mergeCell ref="A1:N1"/>
    <mergeCell ref="G3:M3"/>
    <mergeCell ref="A3:A4"/>
    <mergeCell ref="B3:B4"/>
    <mergeCell ref="C3:D3"/>
    <mergeCell ref="E3:E4"/>
    <mergeCell ref="N3:N4"/>
    <mergeCell ref="A2:N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PageLayoutView="0" workbookViewId="0" topLeftCell="A63">
      <selection activeCell="D83" sqref="D83"/>
    </sheetView>
  </sheetViews>
  <sheetFormatPr defaultColWidth="8.875" defaultRowHeight="12.75"/>
  <cols>
    <col min="1" max="1" width="42.125" style="12" customWidth="1"/>
    <col min="2" max="3" width="12.75390625" style="13" customWidth="1"/>
    <col min="4" max="4" width="14.25390625" style="13" bestFit="1" customWidth="1"/>
    <col min="5" max="5" width="12.75390625" style="13" customWidth="1"/>
    <col min="6" max="6" width="14.25390625" style="13" customWidth="1"/>
    <col min="7" max="7" width="18.625" style="13" customWidth="1"/>
    <col min="8" max="8" width="12.75390625" style="13" customWidth="1"/>
    <col min="9" max="9" width="12.75390625" style="13" bestFit="1" customWidth="1"/>
    <col min="10" max="10" width="11.00390625" style="13" customWidth="1"/>
    <col min="11" max="11" width="11.375" style="14" customWidth="1"/>
    <col min="12" max="15" width="8.00390625" style="14" customWidth="1"/>
    <col min="16" max="18" width="8.00390625" style="14" hidden="1" customWidth="1"/>
    <col min="19" max="19" width="8.00390625" style="14" customWidth="1"/>
    <col min="20" max="20" width="14.375" style="12" customWidth="1"/>
    <col min="21" max="21" width="14.125" style="66" customWidth="1"/>
    <col min="22" max="16384" width="8.875" style="12" customWidth="1"/>
  </cols>
  <sheetData>
    <row r="1" ht="18">
      <c r="A1" s="12" t="s">
        <v>53</v>
      </c>
    </row>
    <row r="6" spans="1:7" ht="18.75" thickBot="1">
      <c r="A6" s="29" t="s">
        <v>52</v>
      </c>
      <c r="B6" s="28"/>
      <c r="C6" s="28"/>
      <c r="D6" s="28"/>
      <c r="E6" s="28"/>
      <c r="F6" s="28"/>
      <c r="G6" s="27"/>
    </row>
    <row r="8" spans="1:21" s="22" customFormat="1" ht="54.75" thickBot="1">
      <c r="A8" s="23" t="s">
        <v>5</v>
      </c>
      <c r="B8" s="25" t="s">
        <v>26</v>
      </c>
      <c r="C8" s="25" t="s">
        <v>51</v>
      </c>
      <c r="D8" s="25" t="s">
        <v>50</v>
      </c>
      <c r="E8" s="25" t="s">
        <v>49</v>
      </c>
      <c r="F8" s="26" t="s">
        <v>48</v>
      </c>
      <c r="G8" s="26"/>
      <c r="H8" s="25" t="s">
        <v>25</v>
      </c>
      <c r="I8" s="26" t="s">
        <v>24</v>
      </c>
      <c r="J8" s="26"/>
      <c r="K8" s="25" t="s">
        <v>47</v>
      </c>
      <c r="L8" s="24" t="s">
        <v>46</v>
      </c>
      <c r="M8" s="24" t="s">
        <v>45</v>
      </c>
      <c r="N8" s="24" t="s">
        <v>44</v>
      </c>
      <c r="O8" s="24" t="s">
        <v>43</v>
      </c>
      <c r="P8" s="24" t="s">
        <v>42</v>
      </c>
      <c r="Q8" s="24" t="s">
        <v>41</v>
      </c>
      <c r="R8" s="24" t="s">
        <v>40</v>
      </c>
      <c r="S8" s="24" t="s">
        <v>39</v>
      </c>
      <c r="T8" s="23" t="s">
        <v>38</v>
      </c>
      <c r="U8" s="67" t="s">
        <v>23</v>
      </c>
    </row>
    <row r="9" spans="1:21" ht="18.75" thickBot="1">
      <c r="A9" s="21" t="s">
        <v>37</v>
      </c>
      <c r="B9" s="19">
        <v>8.05</v>
      </c>
      <c r="C9" s="19">
        <v>37.95</v>
      </c>
      <c r="D9" s="19"/>
      <c r="E9" s="19"/>
      <c r="F9" s="18">
        <f aca="true" t="shared" si="0" ref="F9:F40">IF(E9=0,C9,(C9+D9+E9)/2)</f>
        <v>37.95</v>
      </c>
      <c r="G9" s="18">
        <f aca="true" t="shared" si="1" ref="G9:G40">0.06*(B9)-0.15</f>
        <v>0.3330000000000001</v>
      </c>
      <c r="H9" s="19">
        <v>2.4</v>
      </c>
      <c r="I9" s="18">
        <f aca="true" t="shared" si="2" ref="I9:I40">G9+H9</f>
        <v>2.733</v>
      </c>
      <c r="J9" s="18">
        <f aca="true" t="shared" si="3" ref="J9:J40">(I9/H9)^(1/4)</f>
        <v>1.0330161172608354</v>
      </c>
      <c r="K9" s="17">
        <f aca="true" t="shared" si="4" ref="K9:K40">(SQRT($B9))*((1.55*(SQRT($F9)/$B9)+0.0545*(($B9+SQRT($F9)))/(POWER($I9,1/3))))*J9</f>
        <v>5.100064886460247</v>
      </c>
      <c r="L9" s="16">
        <v>-0.5</v>
      </c>
      <c r="M9" s="16">
        <v>0.5</v>
      </c>
      <c r="N9" s="16"/>
      <c r="O9" s="16"/>
      <c r="P9" s="16"/>
      <c r="Q9" s="16"/>
      <c r="R9" s="16"/>
      <c r="S9" s="16"/>
      <c r="T9" s="15">
        <f aca="true" t="shared" si="5" ref="T9:T40">SUM(L9:S9)</f>
        <v>0</v>
      </c>
      <c r="U9" s="68">
        <f aca="true" t="shared" si="6" ref="U9:U40">K9*(1+T9/100)</f>
        <v>5.100064886460247</v>
      </c>
    </row>
    <row r="10" spans="1:21" ht="18.75" thickBot="1">
      <c r="A10" s="20" t="s">
        <v>36</v>
      </c>
      <c r="B10" s="19">
        <v>6.23</v>
      </c>
      <c r="C10" s="19">
        <v>20.46</v>
      </c>
      <c r="D10" s="19"/>
      <c r="E10" s="19"/>
      <c r="F10" s="18">
        <f t="shared" si="0"/>
        <v>20.46</v>
      </c>
      <c r="G10" s="18">
        <f t="shared" si="1"/>
        <v>0.22380000000000003</v>
      </c>
      <c r="H10" s="19">
        <v>1.17</v>
      </c>
      <c r="I10" s="18">
        <f t="shared" si="2"/>
        <v>1.3938</v>
      </c>
      <c r="J10" s="18">
        <f t="shared" si="3"/>
        <v>1.0447289986019404</v>
      </c>
      <c r="K10" s="17">
        <f t="shared" si="4"/>
        <v>4.302668339575435</v>
      </c>
      <c r="L10" s="16"/>
      <c r="M10" s="16"/>
      <c r="N10" s="16"/>
      <c r="O10" s="16"/>
      <c r="P10" s="16"/>
      <c r="Q10" s="16"/>
      <c r="R10" s="16"/>
      <c r="S10" s="16"/>
      <c r="T10" s="15">
        <f t="shared" si="5"/>
        <v>0</v>
      </c>
      <c r="U10" s="68">
        <f t="shared" si="6"/>
        <v>4.302668339575435</v>
      </c>
    </row>
    <row r="11" spans="1:21" ht="18.75" thickBot="1">
      <c r="A11" s="20" t="s">
        <v>35</v>
      </c>
      <c r="B11" s="19">
        <v>9.3</v>
      </c>
      <c r="C11" s="19">
        <v>41.76</v>
      </c>
      <c r="D11" s="19"/>
      <c r="E11" s="19"/>
      <c r="F11" s="18">
        <f t="shared" si="0"/>
        <v>41.76</v>
      </c>
      <c r="G11" s="18">
        <f t="shared" si="1"/>
        <v>0.40800000000000003</v>
      </c>
      <c r="H11" s="19">
        <v>3.4</v>
      </c>
      <c r="I11" s="18">
        <f t="shared" si="2"/>
        <v>3.808</v>
      </c>
      <c r="J11" s="18">
        <f t="shared" si="3"/>
        <v>1.0287373447220802</v>
      </c>
      <c r="K11" s="17">
        <f t="shared" si="4"/>
        <v>5.104709656767394</v>
      </c>
      <c r="L11" s="16"/>
      <c r="M11" s="16"/>
      <c r="N11" s="16"/>
      <c r="O11" s="16"/>
      <c r="P11" s="16"/>
      <c r="Q11" s="16"/>
      <c r="R11" s="16"/>
      <c r="S11" s="16"/>
      <c r="T11" s="15">
        <f t="shared" si="5"/>
        <v>0</v>
      </c>
      <c r="U11" s="68">
        <f t="shared" si="6"/>
        <v>5.104709656767394</v>
      </c>
    </row>
    <row r="12" spans="1:21" ht="18.75" thickBot="1">
      <c r="A12" s="20" t="s">
        <v>34</v>
      </c>
      <c r="B12" s="19">
        <v>7.3</v>
      </c>
      <c r="C12" s="19">
        <v>25.69</v>
      </c>
      <c r="D12" s="19"/>
      <c r="E12" s="19"/>
      <c r="F12" s="18">
        <f t="shared" si="0"/>
        <v>25.69</v>
      </c>
      <c r="G12" s="18">
        <f t="shared" si="1"/>
        <v>0.28800000000000003</v>
      </c>
      <c r="H12" s="19">
        <v>1.34</v>
      </c>
      <c r="I12" s="18">
        <f t="shared" si="2"/>
        <v>1.6280000000000001</v>
      </c>
      <c r="J12" s="18">
        <f t="shared" si="3"/>
        <v>1.0498745316936262</v>
      </c>
      <c r="K12" s="17">
        <f t="shared" si="4"/>
        <v>4.678145721705205</v>
      </c>
      <c r="L12" s="16">
        <v>-1</v>
      </c>
      <c r="M12" s="16"/>
      <c r="N12" s="16"/>
      <c r="O12" s="16"/>
      <c r="P12" s="16">
        <v>0.5</v>
      </c>
      <c r="Q12" s="16"/>
      <c r="R12" s="16"/>
      <c r="S12" s="16"/>
      <c r="T12" s="15">
        <f t="shared" si="5"/>
        <v>-0.5</v>
      </c>
      <c r="U12" s="68">
        <f t="shared" si="6"/>
        <v>4.654754993096678</v>
      </c>
    </row>
    <row r="13" spans="1:21" ht="18.75" thickBot="1">
      <c r="A13" s="20" t="s">
        <v>33</v>
      </c>
      <c r="B13" s="19">
        <v>7.5</v>
      </c>
      <c r="C13" s="19">
        <v>34</v>
      </c>
      <c r="D13" s="19"/>
      <c r="E13" s="19"/>
      <c r="F13" s="18">
        <f t="shared" si="0"/>
        <v>34</v>
      </c>
      <c r="G13" s="18">
        <f t="shared" si="1"/>
        <v>0.29999999999999993</v>
      </c>
      <c r="H13" s="19">
        <v>1.66</v>
      </c>
      <c r="I13" s="18">
        <f t="shared" si="2"/>
        <v>1.96</v>
      </c>
      <c r="J13" s="18">
        <f t="shared" si="3"/>
        <v>1.0424062240743126</v>
      </c>
      <c r="K13" s="17">
        <f t="shared" si="4"/>
        <v>5.097471995137452</v>
      </c>
      <c r="L13" s="16"/>
      <c r="M13" s="16"/>
      <c r="N13" s="16"/>
      <c r="O13" s="16"/>
      <c r="P13" s="16"/>
      <c r="Q13" s="16"/>
      <c r="R13" s="16"/>
      <c r="S13" s="16"/>
      <c r="T13" s="15">
        <f t="shared" si="5"/>
        <v>0</v>
      </c>
      <c r="U13" s="68">
        <f t="shared" si="6"/>
        <v>5.097471995137452</v>
      </c>
    </row>
    <row r="14" spans="1:21" ht="18.75" thickBot="1">
      <c r="A14" s="20" t="s">
        <v>32</v>
      </c>
      <c r="B14" s="19">
        <v>6.2</v>
      </c>
      <c r="C14" s="19">
        <v>19.3</v>
      </c>
      <c r="D14" s="19"/>
      <c r="E14" s="19"/>
      <c r="F14" s="18">
        <f t="shared" si="0"/>
        <v>19.3</v>
      </c>
      <c r="G14" s="18">
        <f t="shared" si="1"/>
        <v>0.222</v>
      </c>
      <c r="H14" s="19">
        <v>0.892</v>
      </c>
      <c r="I14" s="18">
        <f t="shared" si="2"/>
        <v>1.114</v>
      </c>
      <c r="J14" s="18">
        <f t="shared" si="3"/>
        <v>1.057134104905196</v>
      </c>
      <c r="K14" s="17">
        <f t="shared" si="4"/>
        <v>4.3569303692886345</v>
      </c>
      <c r="L14" s="16">
        <v>-1.5</v>
      </c>
      <c r="M14" s="16"/>
      <c r="N14" s="16"/>
      <c r="O14" s="16"/>
      <c r="P14" s="16"/>
      <c r="Q14" s="16"/>
      <c r="R14" s="16"/>
      <c r="S14" s="16"/>
      <c r="T14" s="15">
        <f t="shared" si="5"/>
        <v>-1.5</v>
      </c>
      <c r="U14" s="68">
        <f t="shared" si="6"/>
        <v>4.291576413749305</v>
      </c>
    </row>
    <row r="15" spans="1:21" ht="18.75" thickBot="1">
      <c r="A15" s="20" t="s">
        <v>31</v>
      </c>
      <c r="B15" s="19">
        <v>6</v>
      </c>
      <c r="C15" s="19">
        <v>27</v>
      </c>
      <c r="D15" s="19"/>
      <c r="E15" s="19"/>
      <c r="F15" s="18">
        <f t="shared" si="0"/>
        <v>27</v>
      </c>
      <c r="G15" s="18">
        <f t="shared" si="1"/>
        <v>0.21</v>
      </c>
      <c r="H15" s="19">
        <v>0.8</v>
      </c>
      <c r="I15" s="18">
        <f t="shared" si="2"/>
        <v>1.01</v>
      </c>
      <c r="J15" s="18">
        <f t="shared" si="3"/>
        <v>1.0600048361739731</v>
      </c>
      <c r="K15" s="17">
        <f t="shared" si="4"/>
        <v>5.064440444517062</v>
      </c>
      <c r="L15" s="16">
        <v>-1</v>
      </c>
      <c r="M15" s="16">
        <v>0.5</v>
      </c>
      <c r="N15" s="16"/>
      <c r="O15" s="16"/>
      <c r="P15" s="16">
        <v>0.5</v>
      </c>
      <c r="Q15" s="16"/>
      <c r="R15" s="16"/>
      <c r="S15" s="16"/>
      <c r="T15" s="15">
        <f t="shared" si="5"/>
        <v>0</v>
      </c>
      <c r="U15" s="68">
        <f t="shared" si="6"/>
        <v>5.064440444517062</v>
      </c>
    </row>
    <row r="16" spans="1:21" ht="18.75" thickBot="1">
      <c r="A16" s="20" t="s">
        <v>30</v>
      </c>
      <c r="B16" s="19">
        <v>5.99</v>
      </c>
      <c r="C16" s="19">
        <v>17.34</v>
      </c>
      <c r="D16" s="19"/>
      <c r="E16" s="19"/>
      <c r="F16" s="18">
        <f t="shared" si="0"/>
        <v>17.34</v>
      </c>
      <c r="G16" s="18">
        <f t="shared" si="1"/>
        <v>0.2094</v>
      </c>
      <c r="H16" s="19">
        <v>0.755</v>
      </c>
      <c r="I16" s="18">
        <f t="shared" si="2"/>
        <v>0.9644</v>
      </c>
      <c r="J16" s="18">
        <f t="shared" si="3"/>
        <v>1.063108431428586</v>
      </c>
      <c r="K16" s="17">
        <f t="shared" si="4"/>
        <v>4.261025158739288</v>
      </c>
      <c r="L16" s="16"/>
      <c r="M16" s="16">
        <v>0.5</v>
      </c>
      <c r="N16" s="16"/>
      <c r="O16" s="16"/>
      <c r="P16" s="16">
        <v>0.5</v>
      </c>
      <c r="Q16" s="16"/>
      <c r="R16" s="16"/>
      <c r="S16" s="16"/>
      <c r="T16" s="15">
        <f t="shared" si="5"/>
        <v>1</v>
      </c>
      <c r="U16" s="68">
        <f t="shared" si="6"/>
        <v>4.303635410326681</v>
      </c>
    </row>
    <row r="17" spans="1:21" ht="18.75" thickBot="1">
      <c r="A17" s="20" t="s">
        <v>29</v>
      </c>
      <c r="B17" s="19">
        <v>6.47</v>
      </c>
      <c r="C17" s="19">
        <v>25.924</v>
      </c>
      <c r="D17" s="19"/>
      <c r="E17" s="19"/>
      <c r="F17" s="18">
        <f t="shared" si="0"/>
        <v>25.924</v>
      </c>
      <c r="G17" s="18">
        <f t="shared" si="1"/>
        <v>0.2382</v>
      </c>
      <c r="H17" s="19">
        <v>1.37</v>
      </c>
      <c r="I17" s="18">
        <f t="shared" si="2"/>
        <v>1.6082</v>
      </c>
      <c r="J17" s="18">
        <f t="shared" si="3"/>
        <v>1.040890087331337</v>
      </c>
      <c r="K17" s="17">
        <f t="shared" si="4"/>
        <v>4.653435543807544</v>
      </c>
      <c r="L17" s="16">
        <v>-1</v>
      </c>
      <c r="M17" s="16">
        <v>0.5</v>
      </c>
      <c r="N17" s="16"/>
      <c r="O17" s="16"/>
      <c r="P17" s="16"/>
      <c r="Q17" s="16"/>
      <c r="R17" s="16"/>
      <c r="S17" s="16"/>
      <c r="T17" s="15">
        <f t="shared" si="5"/>
        <v>-0.5</v>
      </c>
      <c r="U17" s="68">
        <f t="shared" si="6"/>
        <v>4.6301683660885065</v>
      </c>
    </row>
    <row r="18" spans="1:21" ht="18.75" thickBot="1">
      <c r="A18" s="20" t="s">
        <v>28</v>
      </c>
      <c r="B18" s="19">
        <v>7.4</v>
      </c>
      <c r="C18" s="19">
        <v>29.965</v>
      </c>
      <c r="D18" s="19"/>
      <c r="E18" s="19"/>
      <c r="F18" s="18">
        <f t="shared" si="0"/>
        <v>29.965</v>
      </c>
      <c r="G18" s="18">
        <f t="shared" si="1"/>
        <v>0.29400000000000004</v>
      </c>
      <c r="H18" s="19">
        <v>1.24</v>
      </c>
      <c r="I18" s="18">
        <f t="shared" si="2"/>
        <v>1.534</v>
      </c>
      <c r="J18" s="18">
        <f t="shared" si="3"/>
        <v>1.0546319366377508</v>
      </c>
      <c r="K18" s="17">
        <f t="shared" si="4"/>
        <v>5.034818542087727</v>
      </c>
      <c r="L18" s="16"/>
      <c r="M18" s="16">
        <v>0.5</v>
      </c>
      <c r="N18" s="16"/>
      <c r="O18" s="16"/>
      <c r="P18" s="16">
        <v>0.5</v>
      </c>
      <c r="Q18" s="16"/>
      <c r="R18" s="16"/>
      <c r="S18" s="16"/>
      <c r="T18" s="15">
        <f t="shared" si="5"/>
        <v>1</v>
      </c>
      <c r="U18" s="68">
        <f t="shared" si="6"/>
        <v>5.0851667275086045</v>
      </c>
    </row>
    <row r="19" spans="1:21" ht="18.75" thickBot="1">
      <c r="A19" s="20" t="s">
        <v>27</v>
      </c>
      <c r="B19" s="19">
        <v>6.71</v>
      </c>
      <c r="C19" s="19">
        <v>24.22</v>
      </c>
      <c r="D19" s="19"/>
      <c r="E19" s="19"/>
      <c r="F19" s="18">
        <f t="shared" si="0"/>
        <v>24.22</v>
      </c>
      <c r="G19" s="18">
        <f t="shared" si="1"/>
        <v>0.25259999999999994</v>
      </c>
      <c r="H19" s="19">
        <v>1.49</v>
      </c>
      <c r="I19" s="18">
        <f t="shared" si="2"/>
        <v>1.7426</v>
      </c>
      <c r="J19" s="18">
        <f t="shared" si="3"/>
        <v>1.0399270149046775</v>
      </c>
      <c r="K19" s="17">
        <f t="shared" si="4"/>
        <v>4.48142275890066</v>
      </c>
      <c r="L19" s="16"/>
      <c r="M19" s="16"/>
      <c r="N19" s="16"/>
      <c r="O19" s="16"/>
      <c r="P19" s="16"/>
      <c r="Q19" s="16"/>
      <c r="R19" s="16"/>
      <c r="S19" s="16"/>
      <c r="T19" s="15">
        <f t="shared" si="5"/>
        <v>0</v>
      </c>
      <c r="U19" s="68">
        <f t="shared" si="6"/>
        <v>4.48142275890066</v>
      </c>
    </row>
    <row r="20" spans="1:21" ht="18.75" thickBot="1">
      <c r="A20" s="20" t="s">
        <v>92</v>
      </c>
      <c r="B20" s="19">
        <v>7</v>
      </c>
      <c r="C20" s="19">
        <v>24</v>
      </c>
      <c r="D20" s="19"/>
      <c r="E20" s="19"/>
      <c r="F20" s="18">
        <v>26</v>
      </c>
      <c r="G20" s="18">
        <f t="shared" si="1"/>
        <v>0.27</v>
      </c>
      <c r="H20" s="19">
        <v>1.02</v>
      </c>
      <c r="I20" s="18">
        <f t="shared" si="2"/>
        <v>1.29</v>
      </c>
      <c r="J20" s="18">
        <v>1</v>
      </c>
      <c r="K20" s="17">
        <f t="shared" si="4"/>
        <v>4.589861773868534</v>
      </c>
      <c r="L20" s="16">
        <v>-1</v>
      </c>
      <c r="M20" s="16"/>
      <c r="N20" s="16"/>
      <c r="O20" s="16"/>
      <c r="P20" s="16"/>
      <c r="Q20" s="16"/>
      <c r="R20" s="16"/>
      <c r="S20" s="16"/>
      <c r="T20" s="15">
        <f t="shared" si="5"/>
        <v>-1</v>
      </c>
      <c r="U20" s="68">
        <f t="shared" si="6"/>
        <v>4.543963156129848</v>
      </c>
    </row>
    <row r="21" spans="1:21" ht="18.75" thickBot="1">
      <c r="A21" s="20" t="s">
        <v>93</v>
      </c>
      <c r="B21" s="19">
        <v>6.78</v>
      </c>
      <c r="C21" s="19">
        <v>20</v>
      </c>
      <c r="D21" s="19"/>
      <c r="E21" s="19"/>
      <c r="F21" s="18">
        <v>20</v>
      </c>
      <c r="G21" s="18">
        <f t="shared" si="1"/>
        <v>0.25680000000000003</v>
      </c>
      <c r="H21" s="19">
        <v>1.67</v>
      </c>
      <c r="I21" s="18">
        <f t="shared" si="2"/>
        <v>1.9268</v>
      </c>
      <c r="J21" s="18">
        <f t="shared" si="3"/>
        <v>1.0364062936933582</v>
      </c>
      <c r="K21" s="17">
        <f t="shared" si="4"/>
        <v>4.089000963469315</v>
      </c>
      <c r="L21" s="16">
        <v>-1</v>
      </c>
      <c r="M21" s="16"/>
      <c r="N21" s="16"/>
      <c r="O21" s="16"/>
      <c r="P21" s="16"/>
      <c r="Q21" s="16"/>
      <c r="R21" s="16"/>
      <c r="S21" s="16"/>
      <c r="T21" s="15">
        <f t="shared" si="5"/>
        <v>-1</v>
      </c>
      <c r="U21" s="68">
        <f t="shared" si="6"/>
        <v>4.048110953834622</v>
      </c>
    </row>
    <row r="22" spans="1:21" ht="18.75" thickBot="1">
      <c r="A22" s="20" t="s">
        <v>94</v>
      </c>
      <c r="B22" s="19">
        <v>6.2</v>
      </c>
      <c r="C22" s="19">
        <v>27</v>
      </c>
      <c r="D22" s="19"/>
      <c r="E22" s="19"/>
      <c r="F22" s="18">
        <v>25.5</v>
      </c>
      <c r="G22" s="18">
        <f t="shared" si="1"/>
        <v>0.222</v>
      </c>
      <c r="H22" s="19">
        <v>1.35</v>
      </c>
      <c r="I22" s="18">
        <f t="shared" si="2"/>
        <v>1.572</v>
      </c>
      <c r="J22" s="18">
        <f t="shared" si="3"/>
        <v>1.0387946237904342</v>
      </c>
      <c r="K22" s="17">
        <f t="shared" si="4"/>
        <v>4.6292890016855655</v>
      </c>
      <c r="L22" s="16"/>
      <c r="M22" s="16">
        <v>0.5</v>
      </c>
      <c r="N22" s="16"/>
      <c r="O22" s="16"/>
      <c r="P22" s="16"/>
      <c r="Q22" s="16"/>
      <c r="R22" s="16"/>
      <c r="S22" s="16"/>
      <c r="T22" s="15">
        <f t="shared" si="5"/>
        <v>0.5</v>
      </c>
      <c r="U22" s="68">
        <f t="shared" si="6"/>
        <v>4.652435446693993</v>
      </c>
    </row>
    <row r="23" spans="1:21" ht="18.75" thickBot="1">
      <c r="A23" s="20" t="s">
        <v>95</v>
      </c>
      <c r="B23" s="19">
        <v>8.2</v>
      </c>
      <c r="C23" s="19">
        <v>36</v>
      </c>
      <c r="D23" s="19"/>
      <c r="E23" s="19"/>
      <c r="F23" s="18">
        <f t="shared" si="0"/>
        <v>36</v>
      </c>
      <c r="G23" s="18">
        <f t="shared" si="1"/>
        <v>0.34199999999999997</v>
      </c>
      <c r="H23" s="19">
        <v>2.2</v>
      </c>
      <c r="I23" s="18">
        <f t="shared" si="2"/>
        <v>2.5420000000000003</v>
      </c>
      <c r="J23" s="18">
        <f t="shared" si="3"/>
        <v>1.0367838327695706</v>
      </c>
      <c r="K23" s="17">
        <f t="shared" si="4"/>
        <v>5.050696141382441</v>
      </c>
      <c r="L23" s="16"/>
      <c r="M23" s="16">
        <v>0.5</v>
      </c>
      <c r="N23" s="16"/>
      <c r="O23" s="16"/>
      <c r="P23" s="16"/>
      <c r="Q23" s="16"/>
      <c r="R23" s="16"/>
      <c r="S23" s="16"/>
      <c r="T23" s="15">
        <f t="shared" si="5"/>
        <v>0.5</v>
      </c>
      <c r="U23" s="68">
        <f t="shared" si="6"/>
        <v>5.075949622089353</v>
      </c>
    </row>
    <row r="24" spans="1:21" ht="18.75" thickBot="1">
      <c r="A24" s="20" t="s">
        <v>96</v>
      </c>
      <c r="B24" s="19">
        <v>6.2</v>
      </c>
      <c r="C24" s="19">
        <v>19.2</v>
      </c>
      <c r="D24" s="19"/>
      <c r="E24" s="19"/>
      <c r="F24" s="18">
        <f t="shared" si="0"/>
        <v>19.2</v>
      </c>
      <c r="G24" s="18">
        <f t="shared" si="1"/>
        <v>0.222</v>
      </c>
      <c r="H24" s="19">
        <v>0.55</v>
      </c>
      <c r="I24" s="18">
        <f t="shared" si="2"/>
        <v>0.772</v>
      </c>
      <c r="J24" s="18">
        <f t="shared" si="3"/>
        <v>1.0884629549012483</v>
      </c>
      <c r="K24" s="17">
        <f t="shared" si="4"/>
        <v>4.672758700428017</v>
      </c>
      <c r="L24" s="16">
        <v>-2</v>
      </c>
      <c r="M24" s="16"/>
      <c r="N24" s="16"/>
      <c r="O24" s="16"/>
      <c r="P24" s="16"/>
      <c r="Q24" s="16"/>
      <c r="R24" s="16"/>
      <c r="S24" s="16"/>
      <c r="T24" s="15">
        <f t="shared" si="5"/>
        <v>-2</v>
      </c>
      <c r="U24" s="68">
        <f t="shared" si="6"/>
        <v>4.579303526419457</v>
      </c>
    </row>
    <row r="25" spans="1:21" ht="18.75" thickBot="1">
      <c r="A25" s="20" t="s">
        <v>97</v>
      </c>
      <c r="B25" s="19">
        <v>7.3</v>
      </c>
      <c r="C25" s="19">
        <v>28</v>
      </c>
      <c r="D25" s="19"/>
      <c r="E25" s="19"/>
      <c r="F25" s="18">
        <f t="shared" si="0"/>
        <v>28</v>
      </c>
      <c r="G25" s="18">
        <f t="shared" si="1"/>
        <v>0.28800000000000003</v>
      </c>
      <c r="H25" s="19">
        <v>1.85</v>
      </c>
      <c r="I25" s="18">
        <f t="shared" si="2"/>
        <v>2.138</v>
      </c>
      <c r="J25" s="18">
        <f t="shared" si="3"/>
        <v>1.0368334339821996</v>
      </c>
      <c r="K25" s="17">
        <f t="shared" si="4"/>
        <v>4.639697059301347</v>
      </c>
      <c r="L25" s="16">
        <v>-2</v>
      </c>
      <c r="M25" s="16">
        <v>0.5</v>
      </c>
      <c r="N25" s="16"/>
      <c r="O25" s="16"/>
      <c r="P25" s="16"/>
      <c r="Q25" s="16"/>
      <c r="R25" s="16"/>
      <c r="S25" s="16"/>
      <c r="T25" s="15">
        <f t="shared" si="5"/>
        <v>-1.5</v>
      </c>
      <c r="U25" s="68">
        <f t="shared" si="6"/>
        <v>4.5701016034118265</v>
      </c>
    </row>
    <row r="26" spans="1:21" ht="18.75" thickBot="1">
      <c r="A26" s="20" t="s">
        <v>98</v>
      </c>
      <c r="B26" s="19">
        <v>8.5</v>
      </c>
      <c r="C26" s="19">
        <v>30</v>
      </c>
      <c r="D26" s="19"/>
      <c r="E26" s="19"/>
      <c r="F26" s="18">
        <f t="shared" si="0"/>
        <v>30</v>
      </c>
      <c r="G26" s="18">
        <f t="shared" si="1"/>
        <v>0.36</v>
      </c>
      <c r="H26" s="19">
        <v>3.5</v>
      </c>
      <c r="I26" s="18">
        <f t="shared" si="2"/>
        <v>3.86</v>
      </c>
      <c r="J26" s="18">
        <f t="shared" si="3"/>
        <v>1.0247780512171991</v>
      </c>
      <c r="K26" s="17">
        <f t="shared" si="4"/>
        <v>4.43496239247717</v>
      </c>
      <c r="L26" s="16">
        <v>-1</v>
      </c>
      <c r="M26" s="16"/>
      <c r="N26" s="16"/>
      <c r="O26" s="16"/>
      <c r="P26" s="16"/>
      <c r="Q26" s="16"/>
      <c r="R26" s="16"/>
      <c r="S26" s="16"/>
      <c r="T26" s="15">
        <f t="shared" si="5"/>
        <v>-1</v>
      </c>
      <c r="U26" s="68">
        <f t="shared" si="6"/>
        <v>4.390612768552399</v>
      </c>
    </row>
    <row r="27" spans="1:21" ht="18.75" thickBot="1">
      <c r="A27" s="20" t="s">
        <v>99</v>
      </c>
      <c r="B27" s="19">
        <v>7.98</v>
      </c>
      <c r="C27" s="19">
        <v>34</v>
      </c>
      <c r="D27" s="19"/>
      <c r="E27" s="19"/>
      <c r="F27" s="18">
        <f t="shared" si="0"/>
        <v>34</v>
      </c>
      <c r="G27" s="18">
        <f t="shared" si="1"/>
        <v>0.3288</v>
      </c>
      <c r="H27" s="19">
        <v>3.15</v>
      </c>
      <c r="I27" s="18">
        <f t="shared" si="2"/>
        <v>3.4787999999999997</v>
      </c>
      <c r="J27" s="18">
        <f t="shared" si="3"/>
        <v>1.0251318500101818</v>
      </c>
      <c r="K27" s="17">
        <f t="shared" si="4"/>
        <v>4.718365147429763</v>
      </c>
      <c r="L27" s="16"/>
      <c r="M27" s="16"/>
      <c r="N27" s="16"/>
      <c r="O27" s="16"/>
      <c r="P27" s="16"/>
      <c r="Q27" s="16">
        <v>-1.5</v>
      </c>
      <c r="R27" s="16"/>
      <c r="S27" s="16"/>
      <c r="T27" s="15">
        <f t="shared" si="5"/>
        <v>-1.5</v>
      </c>
      <c r="U27" s="68">
        <f t="shared" si="6"/>
        <v>4.647589670218316</v>
      </c>
    </row>
    <row r="28" spans="1:21" ht="18.75" thickBot="1">
      <c r="A28" s="20" t="s">
        <v>100</v>
      </c>
      <c r="B28" s="19">
        <v>6.2</v>
      </c>
      <c r="C28" s="19">
        <v>18</v>
      </c>
      <c r="D28" s="19"/>
      <c r="E28" s="19"/>
      <c r="F28" s="18">
        <f t="shared" si="0"/>
        <v>18</v>
      </c>
      <c r="G28" s="18">
        <f t="shared" si="1"/>
        <v>0.222</v>
      </c>
      <c r="H28" s="19">
        <v>1.7</v>
      </c>
      <c r="I28" s="18">
        <f t="shared" si="2"/>
        <v>1.922</v>
      </c>
      <c r="J28" s="18">
        <f t="shared" si="3"/>
        <v>1.0311601368766903</v>
      </c>
      <c r="K28" s="17">
        <f t="shared" si="4"/>
        <v>3.898605245961933</v>
      </c>
      <c r="L28" s="16">
        <v>-2.5</v>
      </c>
      <c r="M28" s="16"/>
      <c r="N28" s="16"/>
      <c r="O28" s="16"/>
      <c r="P28" s="16"/>
      <c r="Q28" s="16"/>
      <c r="R28" s="16"/>
      <c r="S28" s="16"/>
      <c r="T28" s="15">
        <f t="shared" si="5"/>
        <v>-2.5</v>
      </c>
      <c r="U28" s="68">
        <f t="shared" si="6"/>
        <v>3.8011401148128847</v>
      </c>
    </row>
    <row r="29" spans="1:21" ht="18.75" thickBot="1">
      <c r="A29" s="20" t="s">
        <v>102</v>
      </c>
      <c r="B29" s="19">
        <v>6.5</v>
      </c>
      <c r="C29" s="19">
        <v>24</v>
      </c>
      <c r="D29" s="19"/>
      <c r="E29" s="19"/>
      <c r="F29" s="18">
        <f t="shared" si="0"/>
        <v>24</v>
      </c>
      <c r="G29" s="18">
        <f t="shared" si="1"/>
        <v>0.24000000000000002</v>
      </c>
      <c r="H29" s="19">
        <v>1.3</v>
      </c>
      <c r="I29" s="18">
        <f t="shared" si="2"/>
        <v>1.54</v>
      </c>
      <c r="J29" s="18">
        <f t="shared" si="3"/>
        <v>1.0432642900147298</v>
      </c>
      <c r="K29" s="17">
        <f t="shared" si="4"/>
        <v>4.538132433163366</v>
      </c>
      <c r="L29" s="16"/>
      <c r="M29" s="16"/>
      <c r="N29" s="16"/>
      <c r="O29" s="16"/>
      <c r="P29" s="16"/>
      <c r="Q29" s="16"/>
      <c r="R29" s="16"/>
      <c r="S29" s="16"/>
      <c r="T29" s="15">
        <f t="shared" si="5"/>
        <v>0</v>
      </c>
      <c r="U29" s="68">
        <f t="shared" si="6"/>
        <v>4.538132433163366</v>
      </c>
    </row>
    <row r="30" spans="1:21" ht="18.75" thickBot="1">
      <c r="A30" s="20" t="s">
        <v>58</v>
      </c>
      <c r="B30" s="19">
        <v>6.68</v>
      </c>
      <c r="C30" s="19">
        <v>23.44</v>
      </c>
      <c r="D30" s="19"/>
      <c r="E30" s="19"/>
      <c r="F30" s="18">
        <f t="shared" si="0"/>
        <v>23.44</v>
      </c>
      <c r="G30" s="18">
        <f t="shared" si="1"/>
        <v>0.2508</v>
      </c>
      <c r="H30" s="19">
        <v>1.134</v>
      </c>
      <c r="I30" s="18">
        <f t="shared" si="2"/>
        <v>1.3847999999999998</v>
      </c>
      <c r="J30" s="18">
        <f t="shared" si="3"/>
        <v>1.0512197219010113</v>
      </c>
      <c r="K30" s="17">
        <f t="shared" si="4"/>
        <v>4.582805651579312</v>
      </c>
      <c r="L30" s="16"/>
      <c r="M30" s="16">
        <v>0.5</v>
      </c>
      <c r="N30" s="16"/>
      <c r="O30" s="16"/>
      <c r="P30" s="16">
        <v>0.5</v>
      </c>
      <c r="Q30" s="16"/>
      <c r="R30" s="16"/>
      <c r="S30" s="16"/>
      <c r="T30" s="15">
        <f t="shared" si="5"/>
        <v>1</v>
      </c>
      <c r="U30" s="68">
        <f t="shared" si="6"/>
        <v>4.628633708095105</v>
      </c>
    </row>
    <row r="31" spans="1:21" ht="18.75" thickBot="1">
      <c r="A31" s="20" t="s">
        <v>115</v>
      </c>
      <c r="B31" s="19">
        <v>7</v>
      </c>
      <c r="C31" s="19">
        <v>16</v>
      </c>
      <c r="D31" s="19"/>
      <c r="E31" s="19"/>
      <c r="F31" s="18">
        <f t="shared" si="0"/>
        <v>16</v>
      </c>
      <c r="G31" s="18">
        <f t="shared" si="1"/>
        <v>0.27</v>
      </c>
      <c r="H31" s="19">
        <v>0.8</v>
      </c>
      <c r="I31" s="18">
        <f t="shared" si="2"/>
        <v>1.07</v>
      </c>
      <c r="J31" s="18">
        <f t="shared" si="3"/>
        <v>1.0754084575741618</v>
      </c>
      <c r="K31" s="17">
        <f t="shared" si="4"/>
        <v>4.187787057566586</v>
      </c>
      <c r="L31" s="16"/>
      <c r="M31" s="16"/>
      <c r="N31" s="16"/>
      <c r="O31" s="16"/>
      <c r="P31" s="16"/>
      <c r="Q31" s="16"/>
      <c r="R31" s="16"/>
      <c r="S31" s="16"/>
      <c r="T31" s="15">
        <f t="shared" si="5"/>
        <v>0</v>
      </c>
      <c r="U31" s="68">
        <f t="shared" si="6"/>
        <v>4.187787057566586</v>
      </c>
    </row>
    <row r="32" spans="1:21" ht="18.75" thickBot="1">
      <c r="A32" s="20" t="s">
        <v>114</v>
      </c>
      <c r="B32" s="19">
        <v>7.03</v>
      </c>
      <c r="C32" s="19">
        <v>22.5</v>
      </c>
      <c r="D32" s="19"/>
      <c r="E32" s="19"/>
      <c r="F32" s="18">
        <f t="shared" si="0"/>
        <v>22.5</v>
      </c>
      <c r="G32" s="18">
        <f t="shared" si="1"/>
        <v>0.27180000000000004</v>
      </c>
      <c r="H32" s="19">
        <v>1.8</v>
      </c>
      <c r="I32" s="18">
        <f t="shared" si="2"/>
        <v>2.0718</v>
      </c>
      <c r="J32" s="18">
        <f t="shared" si="3"/>
        <v>1.035783124290654</v>
      </c>
      <c r="K32" s="17">
        <f t="shared" si="4"/>
        <v>4.254476993203635</v>
      </c>
      <c r="L32" s="16"/>
      <c r="M32" s="16"/>
      <c r="N32" s="16"/>
      <c r="O32" s="16"/>
      <c r="P32" s="16"/>
      <c r="Q32" s="16"/>
      <c r="R32" s="16"/>
      <c r="S32" s="16"/>
      <c r="T32" s="15">
        <f t="shared" si="5"/>
        <v>0</v>
      </c>
      <c r="U32" s="68">
        <f t="shared" si="6"/>
        <v>4.254476993203635</v>
      </c>
    </row>
    <row r="33" spans="1:21" ht="18.75" thickBot="1">
      <c r="A33" s="20" t="s">
        <v>104</v>
      </c>
      <c r="B33" s="19">
        <v>4.87</v>
      </c>
      <c r="C33" s="19">
        <v>11</v>
      </c>
      <c r="D33" s="19"/>
      <c r="E33" s="19"/>
      <c r="F33" s="18">
        <f t="shared" si="0"/>
        <v>11</v>
      </c>
      <c r="G33" s="18">
        <f t="shared" si="1"/>
        <v>0.14220000000000002</v>
      </c>
      <c r="H33" s="19">
        <v>23</v>
      </c>
      <c r="I33" s="18">
        <f t="shared" si="2"/>
        <v>23.1422</v>
      </c>
      <c r="J33" s="18">
        <f t="shared" si="3"/>
        <v>1.001542081482458</v>
      </c>
      <c r="K33" s="17">
        <f t="shared" si="4"/>
        <v>2.6791425729713554</v>
      </c>
      <c r="L33" s="16"/>
      <c r="M33" s="16"/>
      <c r="N33" s="16"/>
      <c r="O33" s="16"/>
      <c r="P33" s="16"/>
      <c r="Q33" s="16"/>
      <c r="R33" s="16"/>
      <c r="S33" s="16"/>
      <c r="T33" s="15">
        <f t="shared" si="5"/>
        <v>0</v>
      </c>
      <c r="U33" s="68">
        <f t="shared" si="6"/>
        <v>2.6791425729713554</v>
      </c>
    </row>
    <row r="34" spans="1:21" ht="18.75" thickBot="1">
      <c r="A34" s="20" t="s">
        <v>107</v>
      </c>
      <c r="B34" s="19">
        <v>6.24</v>
      </c>
      <c r="C34" s="19">
        <v>22.556</v>
      </c>
      <c r="D34" s="19"/>
      <c r="E34" s="19"/>
      <c r="F34" s="18">
        <f t="shared" si="0"/>
        <v>22.556</v>
      </c>
      <c r="G34" s="18">
        <f t="shared" si="1"/>
        <v>0.22440000000000002</v>
      </c>
      <c r="H34" s="19">
        <v>1</v>
      </c>
      <c r="I34" s="18">
        <f t="shared" si="2"/>
        <v>1.2244</v>
      </c>
      <c r="J34" s="18">
        <f t="shared" si="3"/>
        <v>1.0519154412260732</v>
      </c>
      <c r="K34" s="17">
        <f t="shared" si="4"/>
        <v>4.570992818201135</v>
      </c>
      <c r="L34" s="16"/>
      <c r="M34" s="16">
        <v>1</v>
      </c>
      <c r="N34" s="16"/>
      <c r="O34" s="16"/>
      <c r="P34" s="16">
        <v>0.5</v>
      </c>
      <c r="Q34" s="16"/>
      <c r="R34" s="16"/>
      <c r="S34" s="16"/>
      <c r="T34" s="15">
        <f t="shared" si="5"/>
        <v>1.5</v>
      </c>
      <c r="U34" s="68">
        <f t="shared" si="6"/>
        <v>4.639557710474151</v>
      </c>
    </row>
    <row r="35" spans="1:21" ht="18.75" thickBot="1">
      <c r="A35" s="20" t="s">
        <v>113</v>
      </c>
      <c r="B35" s="19">
        <v>5.45</v>
      </c>
      <c r="C35" s="19">
        <v>21</v>
      </c>
      <c r="D35" s="19"/>
      <c r="E35" s="19"/>
      <c r="F35" s="18">
        <f t="shared" si="0"/>
        <v>21</v>
      </c>
      <c r="G35" s="18">
        <f t="shared" si="1"/>
        <v>0.17700000000000002</v>
      </c>
      <c r="H35" s="19">
        <v>0.8</v>
      </c>
      <c r="I35" s="18">
        <f t="shared" si="2"/>
        <v>0.9770000000000001</v>
      </c>
      <c r="J35" s="18">
        <f t="shared" si="3"/>
        <v>1.051238224792562</v>
      </c>
      <c r="K35" s="17">
        <f t="shared" si="4"/>
        <v>4.55079616238702</v>
      </c>
      <c r="L35" s="16">
        <v>-2</v>
      </c>
      <c r="M35" s="16"/>
      <c r="N35" s="16"/>
      <c r="O35" s="16">
        <v>1</v>
      </c>
      <c r="P35" s="16"/>
      <c r="Q35" s="16"/>
      <c r="R35" s="16"/>
      <c r="S35" s="16"/>
      <c r="T35" s="15">
        <f t="shared" si="5"/>
        <v>-1</v>
      </c>
      <c r="U35" s="68">
        <f t="shared" si="6"/>
        <v>4.50528820076315</v>
      </c>
    </row>
    <row r="36" spans="1:21" ht="18.75" thickBot="1">
      <c r="A36" s="20" t="s">
        <v>108</v>
      </c>
      <c r="B36" s="19">
        <v>6.5</v>
      </c>
      <c r="C36" s="19">
        <v>24</v>
      </c>
      <c r="D36" s="19"/>
      <c r="E36" s="19"/>
      <c r="F36" s="18">
        <f t="shared" si="0"/>
        <v>24</v>
      </c>
      <c r="G36" s="18">
        <f t="shared" si="1"/>
        <v>0.24000000000000002</v>
      </c>
      <c r="H36" s="19">
        <v>1.2</v>
      </c>
      <c r="I36" s="18">
        <f t="shared" si="2"/>
        <v>1.44</v>
      </c>
      <c r="J36" s="18">
        <f t="shared" si="3"/>
        <v>1.0466351393921056</v>
      </c>
      <c r="K36" s="17">
        <f t="shared" si="4"/>
        <v>4.585284078116134</v>
      </c>
      <c r="L36" s="16"/>
      <c r="M36" s="16">
        <v>1</v>
      </c>
      <c r="N36" s="16"/>
      <c r="O36" s="16"/>
      <c r="P36" s="16"/>
      <c r="Q36" s="16"/>
      <c r="R36" s="16"/>
      <c r="S36" s="16"/>
      <c r="T36" s="15">
        <f t="shared" si="5"/>
        <v>1</v>
      </c>
      <c r="U36" s="68">
        <f t="shared" si="6"/>
        <v>4.631136918897295</v>
      </c>
    </row>
    <row r="37" spans="1:21" ht="18.75" thickBot="1">
      <c r="A37" s="20" t="s">
        <v>109</v>
      </c>
      <c r="B37" s="19">
        <v>6.25</v>
      </c>
      <c r="C37" s="19">
        <v>18</v>
      </c>
      <c r="D37" s="19"/>
      <c r="E37" s="19"/>
      <c r="F37" s="18">
        <f t="shared" si="0"/>
        <v>18</v>
      </c>
      <c r="G37" s="18">
        <f t="shared" si="1"/>
        <v>0.225</v>
      </c>
      <c r="H37" s="19">
        <v>0.825</v>
      </c>
      <c r="I37" s="18">
        <f t="shared" si="2"/>
        <v>1.05</v>
      </c>
      <c r="J37" s="18">
        <f t="shared" si="3"/>
        <v>1.0621450699577402</v>
      </c>
      <c r="K37" s="17">
        <f t="shared" si="4"/>
        <v>4.287876527549555</v>
      </c>
      <c r="L37" s="16">
        <v>-2</v>
      </c>
      <c r="M37" s="16"/>
      <c r="N37" s="16"/>
      <c r="O37" s="16"/>
      <c r="P37" s="16"/>
      <c r="Q37" s="16"/>
      <c r="R37" s="16"/>
      <c r="S37" s="16"/>
      <c r="T37" s="15">
        <f t="shared" si="5"/>
        <v>-2</v>
      </c>
      <c r="U37" s="68">
        <f t="shared" si="6"/>
        <v>4.202118996998564</v>
      </c>
    </row>
    <row r="38" spans="1:21" ht="18.75" thickBot="1">
      <c r="A38" s="20" t="s">
        <v>110</v>
      </c>
      <c r="B38" s="19">
        <v>7.47</v>
      </c>
      <c r="C38" s="19">
        <v>18.4</v>
      </c>
      <c r="D38" s="19"/>
      <c r="E38" s="19"/>
      <c r="F38" s="18">
        <f t="shared" si="0"/>
        <v>18.4</v>
      </c>
      <c r="G38" s="18">
        <f t="shared" si="1"/>
        <v>0.2982</v>
      </c>
      <c r="H38" s="19">
        <v>1.3</v>
      </c>
      <c r="I38" s="18">
        <f t="shared" si="2"/>
        <v>1.5982</v>
      </c>
      <c r="J38" s="18">
        <f t="shared" si="3"/>
        <v>1.0529844154213783</v>
      </c>
      <c r="K38" s="17">
        <f t="shared" si="4"/>
        <v>4.139126497761598</v>
      </c>
      <c r="L38" s="16">
        <v>-2</v>
      </c>
      <c r="M38" s="16"/>
      <c r="N38" s="16"/>
      <c r="O38" s="16"/>
      <c r="P38" s="16"/>
      <c r="Q38" s="16"/>
      <c r="R38" s="16"/>
      <c r="S38" s="16"/>
      <c r="T38" s="15">
        <f t="shared" si="5"/>
        <v>-2</v>
      </c>
      <c r="U38" s="68">
        <f t="shared" si="6"/>
        <v>4.056343967806367</v>
      </c>
    </row>
    <row r="39" spans="1:21" ht="18.75" thickBot="1">
      <c r="A39" s="20" t="s">
        <v>111</v>
      </c>
      <c r="B39" s="19">
        <v>5.35</v>
      </c>
      <c r="C39" s="19">
        <v>13.5</v>
      </c>
      <c r="D39" s="19"/>
      <c r="E39" s="19"/>
      <c r="F39" s="18">
        <f t="shared" si="0"/>
        <v>13.5</v>
      </c>
      <c r="G39" s="18">
        <f t="shared" si="1"/>
        <v>0.17099999999999996</v>
      </c>
      <c r="H39" s="19">
        <v>0.55</v>
      </c>
      <c r="I39" s="18">
        <f t="shared" si="2"/>
        <v>0.721</v>
      </c>
      <c r="J39" s="18">
        <f t="shared" si="3"/>
        <v>1.0700230761799818</v>
      </c>
      <c r="K39" s="17">
        <f t="shared" si="4"/>
        <v>3.992075853649088</v>
      </c>
      <c r="L39" s="16"/>
      <c r="M39" s="16"/>
      <c r="N39" s="16"/>
      <c r="O39" s="16"/>
      <c r="P39" s="16"/>
      <c r="Q39" s="16"/>
      <c r="R39" s="16"/>
      <c r="S39" s="16"/>
      <c r="T39" s="15">
        <f t="shared" si="5"/>
        <v>0</v>
      </c>
      <c r="U39" s="68">
        <f t="shared" si="6"/>
        <v>3.992075853649088</v>
      </c>
    </row>
    <row r="40" spans="1:21" ht="18.75" thickBot="1">
      <c r="A40" s="20" t="s">
        <v>112</v>
      </c>
      <c r="B40" s="19">
        <v>5.5</v>
      </c>
      <c r="C40" s="19">
        <v>18.5</v>
      </c>
      <c r="D40" s="19"/>
      <c r="E40" s="19"/>
      <c r="F40" s="18">
        <f t="shared" si="0"/>
        <v>18.5</v>
      </c>
      <c r="G40" s="18">
        <f t="shared" si="1"/>
        <v>0.17999999999999997</v>
      </c>
      <c r="H40" s="19">
        <v>0.6</v>
      </c>
      <c r="I40" s="18">
        <f t="shared" si="2"/>
        <v>0.7799999999999999</v>
      </c>
      <c r="J40" s="18">
        <f t="shared" si="3"/>
        <v>1.0677899723724409</v>
      </c>
      <c r="K40" s="17">
        <f t="shared" si="4"/>
        <v>4.488590474586742</v>
      </c>
      <c r="L40" s="16"/>
      <c r="M40" s="16">
        <v>1</v>
      </c>
      <c r="N40" s="16"/>
      <c r="O40" s="16">
        <v>1</v>
      </c>
      <c r="P40" s="16"/>
      <c r="Q40" s="16"/>
      <c r="R40" s="16"/>
      <c r="S40" s="16"/>
      <c r="T40" s="15">
        <f t="shared" si="5"/>
        <v>2</v>
      </c>
      <c r="U40" s="68">
        <f t="shared" si="6"/>
        <v>4.578362284078477</v>
      </c>
    </row>
    <row r="41" spans="1:21" ht="18.75" thickBot="1">
      <c r="A41" s="20" t="s">
        <v>116</v>
      </c>
      <c r="B41" s="19">
        <v>6</v>
      </c>
      <c r="C41" s="19">
        <v>18.5</v>
      </c>
      <c r="D41" s="19"/>
      <c r="E41" s="19"/>
      <c r="F41" s="18">
        <f>IF(E41=0,C41,(C41+D41+E41)/2)</f>
        <v>18.5</v>
      </c>
      <c r="G41" s="18">
        <f aca="true" t="shared" si="7" ref="G41:G47">0.06*(B41)-0.15</f>
        <v>0.21</v>
      </c>
      <c r="H41" s="19">
        <v>0.9</v>
      </c>
      <c r="I41" s="18">
        <f aca="true" t="shared" si="8" ref="I41:I47">G41+H41</f>
        <v>1.11</v>
      </c>
      <c r="J41" s="18">
        <f aca="true" t="shared" si="9" ref="J41:J47">(I41/H41)^(1/4)</f>
        <v>1.0538289313722502</v>
      </c>
      <c r="K41" s="17">
        <f aca="true" t="shared" si="10" ref="K41:K48">(SQRT($B41))*((1.55*(SQRT($F41)/$B41)+0.0545*(($B41+SQRT($F41)))/(POWER($I41,1/3))))*J41</f>
        <v>4.267871772614773</v>
      </c>
      <c r="L41" s="16"/>
      <c r="M41" s="16">
        <v>1</v>
      </c>
      <c r="N41" s="16"/>
      <c r="O41" s="16">
        <v>1</v>
      </c>
      <c r="P41" s="16"/>
      <c r="Q41" s="16"/>
      <c r="R41" s="16"/>
      <c r="S41" s="16"/>
      <c r="T41" s="15">
        <f aca="true" t="shared" si="11" ref="T41:T47">SUM(L41:S41)</f>
        <v>2</v>
      </c>
      <c r="U41" s="68">
        <f aca="true" t="shared" si="12" ref="U41:U47">K41*(1+T41/100)</f>
        <v>4.353229208067068</v>
      </c>
    </row>
    <row r="42" spans="1:21" ht="18.75" thickBot="1">
      <c r="A42" s="20" t="s">
        <v>117</v>
      </c>
      <c r="B42" s="19">
        <v>8</v>
      </c>
      <c r="C42" s="19">
        <v>24</v>
      </c>
      <c r="D42" s="19"/>
      <c r="E42" s="19"/>
      <c r="F42" s="18">
        <f>IF(E42=0,C42,(C42+D42+E42)/2)</f>
        <v>24</v>
      </c>
      <c r="G42" s="18">
        <f t="shared" si="7"/>
        <v>0.32999999999999996</v>
      </c>
      <c r="H42" s="19">
        <v>4</v>
      </c>
      <c r="I42" s="18">
        <f t="shared" si="8"/>
        <v>4.33</v>
      </c>
      <c r="J42" s="18">
        <f t="shared" si="9"/>
        <v>1.0200159814111938</v>
      </c>
      <c r="K42" s="17">
        <f t="shared" si="10"/>
        <v>3.982761334560733</v>
      </c>
      <c r="L42" s="16">
        <v>-2</v>
      </c>
      <c r="M42" s="16">
        <v>1</v>
      </c>
      <c r="N42" s="16"/>
      <c r="O42" s="16"/>
      <c r="P42" s="16"/>
      <c r="Q42" s="16"/>
      <c r="R42" s="16"/>
      <c r="S42" s="16"/>
      <c r="T42" s="15">
        <f t="shared" si="11"/>
        <v>-1</v>
      </c>
      <c r="U42" s="68">
        <f t="shared" si="12"/>
        <v>3.9429337212151254</v>
      </c>
    </row>
    <row r="43" spans="1:21" ht="18.75" thickBot="1">
      <c r="A43" s="20" t="s">
        <v>119</v>
      </c>
      <c r="B43" s="19">
        <v>7.3</v>
      </c>
      <c r="C43" s="19">
        <v>30</v>
      </c>
      <c r="D43" s="19"/>
      <c r="E43" s="19"/>
      <c r="F43" s="18">
        <v>29.5</v>
      </c>
      <c r="G43" s="18">
        <f t="shared" si="7"/>
        <v>0.28800000000000003</v>
      </c>
      <c r="H43" s="19">
        <v>1.11</v>
      </c>
      <c r="I43" s="18">
        <f t="shared" si="8"/>
        <v>1.3980000000000001</v>
      </c>
      <c r="J43" s="18">
        <f t="shared" si="9"/>
        <v>1.0593660435891772</v>
      </c>
      <c r="K43" s="17">
        <f t="shared" si="10"/>
        <v>5.077002589170912</v>
      </c>
      <c r="L43" s="16">
        <v>-2</v>
      </c>
      <c r="M43" s="16">
        <v>1</v>
      </c>
      <c r="N43" s="16"/>
      <c r="O43" s="16"/>
      <c r="P43" s="16"/>
      <c r="Q43" s="16"/>
      <c r="R43" s="16"/>
      <c r="S43" s="16"/>
      <c r="T43" s="15">
        <f t="shared" si="11"/>
        <v>-1</v>
      </c>
      <c r="U43" s="68">
        <f t="shared" si="12"/>
        <v>5.026232563279203</v>
      </c>
    </row>
    <row r="44" spans="1:21" ht="18.75" thickBot="1">
      <c r="A44" s="20" t="s">
        <v>120</v>
      </c>
      <c r="B44" s="19">
        <v>6.49</v>
      </c>
      <c r="C44" s="19">
        <f>16.76+9.39</f>
        <v>26.150000000000002</v>
      </c>
      <c r="D44" s="19"/>
      <c r="E44" s="19"/>
      <c r="F44" s="18">
        <f aca="true" t="shared" si="13" ref="F44:F50">IF(E44=0,C44,(C44+D44+E44)/2)</f>
        <v>26.150000000000002</v>
      </c>
      <c r="G44" s="18">
        <f t="shared" si="7"/>
        <v>0.23940000000000003</v>
      </c>
      <c r="H44" s="19">
        <v>0.967</v>
      </c>
      <c r="I44" s="18">
        <f t="shared" si="8"/>
        <v>1.2064</v>
      </c>
      <c r="J44" s="18">
        <f t="shared" si="9"/>
        <v>1.0568569643488612</v>
      </c>
      <c r="K44" s="17">
        <f t="shared" si="10"/>
        <v>4.887664452991801</v>
      </c>
      <c r="L44" s="16"/>
      <c r="M44" s="16">
        <v>1</v>
      </c>
      <c r="N44" s="16"/>
      <c r="O44" s="16"/>
      <c r="P44" s="16"/>
      <c r="Q44" s="16"/>
      <c r="R44" s="16"/>
      <c r="S44" s="16"/>
      <c r="T44" s="15">
        <f t="shared" si="11"/>
        <v>1</v>
      </c>
      <c r="U44" s="68">
        <f t="shared" si="12"/>
        <v>4.93654109752172</v>
      </c>
    </row>
    <row r="45" spans="1:21" ht="18.75" thickBot="1">
      <c r="A45" s="20" t="s">
        <v>121</v>
      </c>
      <c r="B45" s="19">
        <v>6.49</v>
      </c>
      <c r="C45" s="19">
        <f>16+9.49</f>
        <v>25.490000000000002</v>
      </c>
      <c r="D45" s="19"/>
      <c r="E45" s="19"/>
      <c r="F45" s="18">
        <f t="shared" si="13"/>
        <v>25.490000000000002</v>
      </c>
      <c r="G45" s="18">
        <f t="shared" si="7"/>
        <v>0.23940000000000003</v>
      </c>
      <c r="H45" s="19">
        <v>0.74</v>
      </c>
      <c r="I45" s="18">
        <f t="shared" si="8"/>
        <v>0.9794</v>
      </c>
      <c r="J45" s="18">
        <f t="shared" si="9"/>
        <v>1.072585928331997</v>
      </c>
      <c r="K45" s="17">
        <f t="shared" si="10"/>
        <v>5.025087771307771</v>
      </c>
      <c r="L45" s="16"/>
      <c r="M45" s="16"/>
      <c r="N45" s="16"/>
      <c r="O45" s="16">
        <v>1</v>
      </c>
      <c r="P45" s="16"/>
      <c r="Q45" s="16"/>
      <c r="R45" s="16"/>
      <c r="S45" s="16"/>
      <c r="T45" s="15">
        <f t="shared" si="11"/>
        <v>1</v>
      </c>
      <c r="U45" s="68">
        <f t="shared" si="12"/>
        <v>5.075338649020848</v>
      </c>
    </row>
    <row r="46" spans="1:21" ht="18.75" thickBot="1">
      <c r="A46" s="20" t="s">
        <v>123</v>
      </c>
      <c r="B46" s="19">
        <v>7.3</v>
      </c>
      <c r="C46" s="19">
        <f>18.9+10.45</f>
        <v>29.349999999999998</v>
      </c>
      <c r="D46" s="19"/>
      <c r="E46" s="19"/>
      <c r="F46" s="18">
        <f t="shared" si="13"/>
        <v>29.349999999999998</v>
      </c>
      <c r="G46" s="18">
        <f t="shared" si="7"/>
        <v>0.28800000000000003</v>
      </c>
      <c r="H46" s="19">
        <v>1.06</v>
      </c>
      <c r="I46" s="18">
        <f t="shared" si="8"/>
        <v>1.348</v>
      </c>
      <c r="J46" s="18">
        <f t="shared" si="9"/>
        <v>1.0619302854629293</v>
      </c>
      <c r="K46" s="17">
        <f t="shared" si="10"/>
        <v>5.100658131643608</v>
      </c>
      <c r="L46" s="16"/>
      <c r="M46" s="16"/>
      <c r="N46" s="16"/>
      <c r="O46" s="16">
        <v>0</v>
      </c>
      <c r="P46" s="16"/>
      <c r="Q46" s="16"/>
      <c r="R46" s="16"/>
      <c r="S46" s="16"/>
      <c r="T46" s="15">
        <f t="shared" si="11"/>
        <v>0</v>
      </c>
      <c r="U46" s="68">
        <f t="shared" si="12"/>
        <v>5.100658131643608</v>
      </c>
    </row>
    <row r="47" spans="1:21" ht="18.75" thickBot="1">
      <c r="A47" s="20" t="s">
        <v>134</v>
      </c>
      <c r="B47" s="19">
        <v>8.55</v>
      </c>
      <c r="C47" s="19">
        <v>34.81</v>
      </c>
      <c r="D47" s="19"/>
      <c r="E47" s="19"/>
      <c r="F47" s="18">
        <f t="shared" si="13"/>
        <v>34.81</v>
      </c>
      <c r="G47" s="18">
        <f t="shared" si="7"/>
        <v>0.363</v>
      </c>
      <c r="H47" s="19">
        <v>2.45</v>
      </c>
      <c r="I47" s="18">
        <f t="shared" si="8"/>
        <v>2.813</v>
      </c>
      <c r="J47" s="18">
        <f t="shared" si="9"/>
        <v>1.0351443403175142</v>
      </c>
      <c r="K47" s="17">
        <f t="shared" si="10"/>
        <v>4.926032128180231</v>
      </c>
      <c r="L47" s="16"/>
      <c r="M47" s="16"/>
      <c r="N47" s="16"/>
      <c r="O47" s="16">
        <v>2.5</v>
      </c>
      <c r="P47" s="16"/>
      <c r="Q47" s="16"/>
      <c r="R47" s="16"/>
      <c r="S47" s="16"/>
      <c r="T47" s="15">
        <f t="shared" si="11"/>
        <v>2.5</v>
      </c>
      <c r="U47" s="68">
        <f t="shared" si="12"/>
        <v>5.0491829313847365</v>
      </c>
    </row>
    <row r="48" spans="1:21" ht="18.75" thickBot="1">
      <c r="A48" s="20" t="s">
        <v>135</v>
      </c>
      <c r="B48" s="19">
        <v>7</v>
      </c>
      <c r="C48" s="19">
        <v>29.8</v>
      </c>
      <c r="D48" s="19"/>
      <c r="E48" s="19"/>
      <c r="F48" s="18">
        <f t="shared" si="13"/>
        <v>29.8</v>
      </c>
      <c r="G48" s="18">
        <f aca="true" t="shared" si="14" ref="G48:G55">0.06*(B48)-0.15</f>
        <v>0.27</v>
      </c>
      <c r="H48" s="19">
        <v>1.2</v>
      </c>
      <c r="I48" s="18">
        <f aca="true" t="shared" si="15" ref="I48:I55">G48+H48</f>
        <v>1.47</v>
      </c>
      <c r="J48" s="18">
        <f aca="true" t="shared" si="16" ref="J48:J55">(I48/H48)^(1/4)</f>
        <v>1.0520442866433584</v>
      </c>
      <c r="K48" s="17">
        <f t="shared" si="10"/>
        <v>5.026751808738179</v>
      </c>
      <c r="L48" s="16"/>
      <c r="M48" s="16"/>
      <c r="N48" s="16"/>
      <c r="O48" s="16">
        <v>1.5</v>
      </c>
      <c r="P48" s="16"/>
      <c r="Q48" s="16"/>
      <c r="R48" s="16"/>
      <c r="S48" s="16"/>
      <c r="T48" s="15">
        <f aca="true" t="shared" si="17" ref="T48:T55">SUM(L48:S48)</f>
        <v>1.5</v>
      </c>
      <c r="U48" s="68">
        <f aca="true" t="shared" si="18" ref="U48:U55">K48*(1+T48/100)</f>
        <v>5.102153085869251</v>
      </c>
    </row>
    <row r="49" spans="1:21" ht="18.75" thickBot="1">
      <c r="A49" s="20" t="s">
        <v>144</v>
      </c>
      <c r="B49" s="19">
        <v>7.49</v>
      </c>
      <c r="C49" s="19">
        <v>26</v>
      </c>
      <c r="D49" s="19"/>
      <c r="E49" s="19"/>
      <c r="F49" s="18">
        <f t="shared" si="13"/>
        <v>26</v>
      </c>
      <c r="G49" s="18">
        <f t="shared" si="14"/>
        <v>0.2994</v>
      </c>
      <c r="H49" s="19">
        <v>1.8</v>
      </c>
      <c r="I49" s="18">
        <f t="shared" si="15"/>
        <v>2.0994</v>
      </c>
      <c r="J49" s="18">
        <f t="shared" si="16"/>
        <v>1.039215634679078</v>
      </c>
      <c r="K49" s="17">
        <f aca="true" t="shared" si="19" ref="K49:K55">(SQRT($B49))*((1.55*(SQRT($F49)/$B49)+0.0545*(($B49+SQRT($F49)))/(POWER($I49,1/3))))*J49</f>
        <v>4.525065657679311</v>
      </c>
      <c r="L49" s="16"/>
      <c r="M49" s="16"/>
      <c r="N49" s="16"/>
      <c r="O49" s="16">
        <v>1.5</v>
      </c>
      <c r="P49" s="16"/>
      <c r="Q49" s="16"/>
      <c r="R49" s="16"/>
      <c r="S49" s="16"/>
      <c r="T49" s="15">
        <f t="shared" si="17"/>
        <v>1.5</v>
      </c>
      <c r="U49" s="68">
        <f t="shared" si="18"/>
        <v>4.5929416425445</v>
      </c>
    </row>
    <row r="50" spans="1:21" ht="18.75" thickBot="1">
      <c r="A50" s="20" t="s">
        <v>165</v>
      </c>
      <c r="B50" s="19">
        <v>6.5</v>
      </c>
      <c r="C50" s="19">
        <v>21</v>
      </c>
      <c r="D50" s="19"/>
      <c r="E50" s="19"/>
      <c r="F50" s="18">
        <f t="shared" si="13"/>
        <v>21</v>
      </c>
      <c r="G50" s="18">
        <f t="shared" si="14"/>
        <v>0.24000000000000002</v>
      </c>
      <c r="H50" s="19">
        <v>1.25</v>
      </c>
      <c r="I50" s="18">
        <f t="shared" si="15"/>
        <v>1.49</v>
      </c>
      <c r="J50" s="18">
        <f t="shared" si="16"/>
        <v>1.0448863694758843</v>
      </c>
      <c r="K50" s="17">
        <f t="shared" si="19"/>
        <v>4.319828116542119</v>
      </c>
      <c r="L50" s="16"/>
      <c r="M50" s="16"/>
      <c r="N50" s="16"/>
      <c r="O50" s="16"/>
      <c r="P50" s="16"/>
      <c r="Q50" s="16"/>
      <c r="R50" s="16"/>
      <c r="S50" s="16"/>
      <c r="T50" s="15">
        <f t="shared" si="17"/>
        <v>0</v>
      </c>
      <c r="U50" s="68">
        <f t="shared" si="18"/>
        <v>4.319828116542119</v>
      </c>
    </row>
    <row r="51" spans="1:21" ht="18.75" thickBot="1">
      <c r="A51" s="20" t="s">
        <v>186</v>
      </c>
      <c r="B51" s="19">
        <v>6.6</v>
      </c>
      <c r="C51" s="19">
        <v>20</v>
      </c>
      <c r="D51" s="19"/>
      <c r="E51" s="19"/>
      <c r="F51" s="18">
        <f aca="true" t="shared" si="20" ref="F51:F58">IF(E51=0,C51,(C51+D51+E51)/2)</f>
        <v>20</v>
      </c>
      <c r="G51" s="18">
        <f t="shared" si="14"/>
        <v>0.24599999999999997</v>
      </c>
      <c r="H51" s="19">
        <v>1.25</v>
      </c>
      <c r="I51" s="18">
        <f t="shared" si="15"/>
        <v>1.496</v>
      </c>
      <c r="J51" s="18">
        <f t="shared" si="16"/>
        <v>1.045936683788358</v>
      </c>
      <c r="K51" s="17">
        <f t="shared" si="19"/>
        <v>4.239884160565715</v>
      </c>
      <c r="L51" s="16"/>
      <c r="M51" s="16">
        <v>1</v>
      </c>
      <c r="N51" s="16"/>
      <c r="O51" s="16"/>
      <c r="P51" s="16"/>
      <c r="Q51" s="16"/>
      <c r="R51" s="16"/>
      <c r="S51" s="16"/>
      <c r="T51" s="15">
        <f t="shared" si="17"/>
        <v>1</v>
      </c>
      <c r="U51" s="68">
        <f t="shared" si="18"/>
        <v>4.282283002171373</v>
      </c>
    </row>
    <row r="52" spans="1:21" ht="18.75" thickBot="1">
      <c r="A52" s="20" t="s">
        <v>187</v>
      </c>
      <c r="B52" s="19">
        <v>6.2</v>
      </c>
      <c r="C52" s="19">
        <v>16</v>
      </c>
      <c r="D52" s="19"/>
      <c r="E52" s="19"/>
      <c r="F52" s="18">
        <f t="shared" si="20"/>
        <v>16</v>
      </c>
      <c r="G52" s="18">
        <f t="shared" si="14"/>
        <v>0.222</v>
      </c>
      <c r="H52" s="19">
        <v>0.65</v>
      </c>
      <c r="I52" s="18">
        <f t="shared" si="15"/>
        <v>0.872</v>
      </c>
      <c r="J52" s="18">
        <f t="shared" si="16"/>
        <v>1.0762193149302068</v>
      </c>
      <c r="K52" s="17">
        <f t="shared" si="19"/>
        <v>4.239033822535608</v>
      </c>
      <c r="L52" s="16"/>
      <c r="M52" s="16">
        <v>-2</v>
      </c>
      <c r="N52" s="16"/>
      <c r="O52" s="16"/>
      <c r="P52" s="16"/>
      <c r="Q52" s="16"/>
      <c r="R52" s="16"/>
      <c r="S52" s="16"/>
      <c r="T52" s="15">
        <f t="shared" si="17"/>
        <v>-2</v>
      </c>
      <c r="U52" s="68">
        <f t="shared" si="18"/>
        <v>4.154253146084895</v>
      </c>
    </row>
    <row r="53" spans="1:21" ht="18.75" thickBot="1">
      <c r="A53" s="20" t="s">
        <v>188</v>
      </c>
      <c r="B53" s="19">
        <v>7.28</v>
      </c>
      <c r="C53" s="19">
        <v>24</v>
      </c>
      <c r="D53" s="19"/>
      <c r="E53" s="19"/>
      <c r="F53" s="18">
        <f t="shared" si="20"/>
        <v>24</v>
      </c>
      <c r="G53" s="18">
        <f t="shared" si="14"/>
        <v>0.28680000000000005</v>
      </c>
      <c r="H53" s="19">
        <v>1.3</v>
      </c>
      <c r="I53" s="18">
        <f t="shared" si="15"/>
        <v>1.5868000000000002</v>
      </c>
      <c r="J53" s="18">
        <f t="shared" si="16"/>
        <v>1.051101630730849</v>
      </c>
      <c r="K53" s="17">
        <f t="shared" si="19"/>
        <v>4.5720254233597135</v>
      </c>
      <c r="L53" s="16">
        <v>-1</v>
      </c>
      <c r="M53" s="16"/>
      <c r="N53" s="16"/>
      <c r="O53" s="16"/>
      <c r="P53" s="16"/>
      <c r="Q53" s="16"/>
      <c r="R53" s="16"/>
      <c r="S53" s="16"/>
      <c r="T53" s="15">
        <f t="shared" si="17"/>
        <v>-1</v>
      </c>
      <c r="U53" s="68">
        <f t="shared" si="18"/>
        <v>4.5263051691261165</v>
      </c>
    </row>
    <row r="54" spans="1:21" ht="18.75" thickBot="1">
      <c r="A54" s="20" t="s">
        <v>189</v>
      </c>
      <c r="B54" s="19">
        <v>6.6</v>
      </c>
      <c r="C54" s="19">
        <v>21</v>
      </c>
      <c r="D54" s="19"/>
      <c r="E54" s="19"/>
      <c r="F54" s="18">
        <f t="shared" si="20"/>
        <v>21</v>
      </c>
      <c r="G54" s="18">
        <f t="shared" si="14"/>
        <v>0.24599999999999997</v>
      </c>
      <c r="H54" s="19">
        <v>1.1</v>
      </c>
      <c r="I54" s="18">
        <f t="shared" si="15"/>
        <v>1.346</v>
      </c>
      <c r="J54" s="18">
        <f t="shared" si="16"/>
        <v>1.0517513876441686</v>
      </c>
      <c r="K54" s="17">
        <f t="shared" si="19"/>
        <v>4.399369055767491</v>
      </c>
      <c r="L54" s="16"/>
      <c r="M54" s="16">
        <v>-1.5</v>
      </c>
      <c r="N54" s="16"/>
      <c r="O54" s="16"/>
      <c r="P54" s="16"/>
      <c r="Q54" s="16"/>
      <c r="R54" s="16"/>
      <c r="S54" s="16"/>
      <c r="T54" s="15">
        <f t="shared" si="17"/>
        <v>-1.5</v>
      </c>
      <c r="U54" s="68">
        <f t="shared" si="18"/>
        <v>4.333378519930979</v>
      </c>
    </row>
    <row r="55" spans="1:21" ht="18.75" thickBot="1">
      <c r="A55" s="20" t="s">
        <v>190</v>
      </c>
      <c r="B55" s="19">
        <v>7.3</v>
      </c>
      <c r="C55" s="19">
        <v>30</v>
      </c>
      <c r="D55" s="19"/>
      <c r="E55" s="19"/>
      <c r="F55" s="18">
        <f t="shared" si="20"/>
        <v>30</v>
      </c>
      <c r="G55" s="18">
        <f t="shared" si="14"/>
        <v>0.28800000000000003</v>
      </c>
      <c r="H55" s="19">
        <v>1.17</v>
      </c>
      <c r="I55" s="18">
        <f t="shared" si="15"/>
        <v>1.458</v>
      </c>
      <c r="J55" s="18">
        <f t="shared" si="16"/>
        <v>1.056556960746971</v>
      </c>
      <c r="K55" s="17">
        <f t="shared" si="19"/>
        <v>5.072970221206564</v>
      </c>
      <c r="L55" s="16"/>
      <c r="M55" s="16">
        <v>1.5</v>
      </c>
      <c r="N55" s="16">
        <v>-1</v>
      </c>
      <c r="O55" s="16"/>
      <c r="P55" s="16"/>
      <c r="Q55" s="16"/>
      <c r="R55" s="16"/>
      <c r="S55" s="16"/>
      <c r="T55" s="15">
        <f t="shared" si="17"/>
        <v>0.5</v>
      </c>
      <c r="U55" s="68">
        <f t="shared" si="18"/>
        <v>5.098335072312596</v>
      </c>
    </row>
    <row r="56" spans="1:21" ht="18.75" thickBot="1">
      <c r="A56" s="20" t="s">
        <v>194</v>
      </c>
      <c r="B56" s="19">
        <v>7.67</v>
      </c>
      <c r="C56" s="19">
        <v>33</v>
      </c>
      <c r="D56" s="19"/>
      <c r="E56" s="19"/>
      <c r="F56" s="18">
        <f t="shared" si="20"/>
        <v>33</v>
      </c>
      <c r="G56" s="18">
        <f aca="true" t="shared" si="21" ref="G56:G62">0.06*(B56)-0.15</f>
        <v>0.31020000000000003</v>
      </c>
      <c r="H56" s="19">
        <v>1.695</v>
      </c>
      <c r="I56" s="18">
        <f aca="true" t="shared" si="22" ref="I56:I62">G56+H56</f>
        <v>2.0052000000000003</v>
      </c>
      <c r="J56" s="18">
        <f aca="true" t="shared" si="23" ref="J56:J62">(I56/H56)^(1/4)</f>
        <v>1.0429104001099934</v>
      </c>
      <c r="K56" s="17">
        <f aca="true" t="shared" si="24" ref="K56:K67">(SQRT($B56))*((1.55*(SQRT($F56)/$B56)+0.0545*(($B56+SQRT($F56)))/(POWER($I56,1/3))))*J56</f>
        <v>5.027585556267846</v>
      </c>
      <c r="L56" s="16">
        <v>1</v>
      </c>
      <c r="M56" s="16">
        <v>-0.5</v>
      </c>
      <c r="N56" s="16">
        <v>1</v>
      </c>
      <c r="O56" s="16"/>
      <c r="P56" s="16"/>
      <c r="Q56" s="16"/>
      <c r="R56" s="16"/>
      <c r="S56" s="16"/>
      <c r="T56" s="15">
        <f aca="true" t="shared" si="25" ref="T56:T62">SUM(L56:S56)</f>
        <v>1.5</v>
      </c>
      <c r="U56" s="68">
        <f aca="true" t="shared" si="26" ref="U56:U62">K56*(1+T56/100)</f>
        <v>5.102999339611864</v>
      </c>
    </row>
    <row r="57" spans="1:21" ht="18.75" thickBot="1">
      <c r="A57" s="20" t="s">
        <v>193</v>
      </c>
      <c r="B57" s="19">
        <v>6.98</v>
      </c>
      <c r="C57" s="19">
        <v>28.9</v>
      </c>
      <c r="D57" s="19"/>
      <c r="E57" s="19"/>
      <c r="F57" s="18">
        <f t="shared" si="20"/>
        <v>28.9</v>
      </c>
      <c r="G57" s="18">
        <f t="shared" si="21"/>
        <v>0.26880000000000004</v>
      </c>
      <c r="H57" s="19">
        <v>1.4</v>
      </c>
      <c r="I57" s="18">
        <f t="shared" si="22"/>
        <v>1.6688</v>
      </c>
      <c r="J57" s="18">
        <f t="shared" si="23"/>
        <v>1.0448863694758845</v>
      </c>
      <c r="K57" s="17">
        <f t="shared" si="24"/>
        <v>4.862732015160127</v>
      </c>
      <c r="L57" s="16"/>
      <c r="M57" s="16">
        <v>0.5</v>
      </c>
      <c r="N57" s="16"/>
      <c r="O57" s="16"/>
      <c r="P57" s="16"/>
      <c r="Q57" s="16"/>
      <c r="R57" s="16"/>
      <c r="S57" s="16"/>
      <c r="T57" s="15">
        <f t="shared" si="25"/>
        <v>0.5</v>
      </c>
      <c r="U57" s="68">
        <f t="shared" si="26"/>
        <v>4.887045675235927</v>
      </c>
    </row>
    <row r="58" spans="1:21" ht="18.75" thickBot="1">
      <c r="A58" s="20" t="s">
        <v>112</v>
      </c>
      <c r="B58" s="19">
        <v>5.5</v>
      </c>
      <c r="C58" s="19">
        <v>16</v>
      </c>
      <c r="D58" s="19"/>
      <c r="E58" s="19"/>
      <c r="F58" s="18">
        <f t="shared" si="20"/>
        <v>16</v>
      </c>
      <c r="G58" s="18">
        <f t="shared" si="21"/>
        <v>0.17999999999999997</v>
      </c>
      <c r="H58" s="19">
        <v>0.62</v>
      </c>
      <c r="I58" s="18">
        <f t="shared" si="22"/>
        <v>0.7999999999999999</v>
      </c>
      <c r="J58" s="18">
        <f t="shared" si="23"/>
        <v>1.0657971985767882</v>
      </c>
      <c r="K58" s="17">
        <f t="shared" si="24"/>
        <v>4.211689458770944</v>
      </c>
      <c r="L58" s="16"/>
      <c r="M58" s="16">
        <v>1</v>
      </c>
      <c r="N58" s="16">
        <v>-1</v>
      </c>
      <c r="O58" s="16">
        <v>0.5</v>
      </c>
      <c r="P58" s="16"/>
      <c r="Q58" s="16"/>
      <c r="R58" s="16"/>
      <c r="S58" s="16"/>
      <c r="T58" s="15">
        <f t="shared" si="25"/>
        <v>0.5</v>
      </c>
      <c r="U58" s="68">
        <f t="shared" si="26"/>
        <v>4.232747906064798</v>
      </c>
    </row>
    <row r="59" spans="1:21" ht="18.75" thickBot="1">
      <c r="A59" s="20" t="s">
        <v>195</v>
      </c>
      <c r="B59" s="19">
        <v>7.3</v>
      </c>
      <c r="C59" s="19">
        <v>26</v>
      </c>
      <c r="D59" s="19"/>
      <c r="E59" s="19"/>
      <c r="F59" s="18">
        <f aca="true" t="shared" si="27" ref="F59:F67">IF(E59=0,C59,(C59+D59+E59)/2)</f>
        <v>26</v>
      </c>
      <c r="G59" s="18">
        <f t="shared" si="21"/>
        <v>0.28800000000000003</v>
      </c>
      <c r="H59" s="19">
        <v>1.3</v>
      </c>
      <c r="I59" s="18">
        <f t="shared" si="22"/>
        <v>1.588</v>
      </c>
      <c r="J59" s="18">
        <f t="shared" si="23"/>
        <v>1.051300295404529</v>
      </c>
      <c r="K59" s="17">
        <f t="shared" si="24"/>
        <v>4.7204854821181295</v>
      </c>
      <c r="L59" s="16"/>
      <c r="M59" s="16"/>
      <c r="N59" s="16"/>
      <c r="O59" s="16">
        <v>-1.5</v>
      </c>
      <c r="P59" s="16"/>
      <c r="Q59" s="16"/>
      <c r="R59" s="16"/>
      <c r="S59" s="16"/>
      <c r="T59" s="15">
        <f t="shared" si="25"/>
        <v>-1.5</v>
      </c>
      <c r="U59" s="68">
        <f t="shared" si="26"/>
        <v>4.649678199886358</v>
      </c>
    </row>
    <row r="60" spans="1:21" ht="18.75" thickBot="1">
      <c r="A60" s="20" t="s">
        <v>110</v>
      </c>
      <c r="B60" s="19">
        <v>7.47</v>
      </c>
      <c r="C60" s="19">
        <v>26.6</v>
      </c>
      <c r="D60" s="19"/>
      <c r="E60" s="19"/>
      <c r="F60" s="18">
        <f t="shared" si="27"/>
        <v>26.6</v>
      </c>
      <c r="G60" s="18">
        <f t="shared" si="21"/>
        <v>0.2982</v>
      </c>
      <c r="H60" s="19">
        <v>1.4</v>
      </c>
      <c r="I60" s="18">
        <f t="shared" si="22"/>
        <v>1.6982</v>
      </c>
      <c r="J60" s="18">
        <f t="shared" si="23"/>
        <v>1.0494583327510765</v>
      </c>
      <c r="K60" s="17">
        <f t="shared" si="24"/>
        <v>4.7241083862665905</v>
      </c>
      <c r="L60" s="16"/>
      <c r="M60" s="16">
        <v>-2</v>
      </c>
      <c r="N60" s="16"/>
      <c r="O60" s="16"/>
      <c r="P60" s="16"/>
      <c r="Q60" s="16"/>
      <c r="R60" s="16"/>
      <c r="S60" s="16"/>
      <c r="T60" s="15">
        <f t="shared" si="25"/>
        <v>-2</v>
      </c>
      <c r="U60" s="68">
        <f t="shared" si="26"/>
        <v>4.629626218541259</v>
      </c>
    </row>
    <row r="61" spans="1:21" ht="18.75" thickBot="1">
      <c r="A61" s="20" t="s">
        <v>196</v>
      </c>
      <c r="B61" s="19">
        <v>5.5</v>
      </c>
      <c r="C61" s="19">
        <v>16</v>
      </c>
      <c r="D61" s="19"/>
      <c r="E61" s="19"/>
      <c r="F61" s="18">
        <f t="shared" si="27"/>
        <v>16</v>
      </c>
      <c r="G61" s="18">
        <f t="shared" si="21"/>
        <v>0.17999999999999997</v>
      </c>
      <c r="H61" s="19">
        <v>0.6</v>
      </c>
      <c r="I61" s="18">
        <f t="shared" si="22"/>
        <v>0.7799999999999999</v>
      </c>
      <c r="J61" s="18">
        <f t="shared" si="23"/>
        <v>1.0677899723724409</v>
      </c>
      <c r="K61" s="17">
        <f t="shared" si="24"/>
        <v>4.231400927319337</v>
      </c>
      <c r="L61" s="16"/>
      <c r="M61" s="16">
        <v>1</v>
      </c>
      <c r="N61" s="16"/>
      <c r="O61" s="16">
        <v>-2</v>
      </c>
      <c r="P61" s="16"/>
      <c r="Q61" s="16"/>
      <c r="R61" s="16"/>
      <c r="S61" s="16"/>
      <c r="T61" s="15">
        <f t="shared" si="25"/>
        <v>-1</v>
      </c>
      <c r="U61" s="68">
        <f t="shared" si="26"/>
        <v>4.189086918046144</v>
      </c>
    </row>
    <row r="62" spans="1:21" ht="18.75" thickBot="1">
      <c r="A62" s="20" t="s">
        <v>197</v>
      </c>
      <c r="B62" s="19">
        <v>7.3</v>
      </c>
      <c r="C62" s="19">
        <v>24</v>
      </c>
      <c r="D62" s="19"/>
      <c r="E62" s="19"/>
      <c r="F62" s="18">
        <f t="shared" si="27"/>
        <v>24</v>
      </c>
      <c r="G62" s="18">
        <f t="shared" si="21"/>
        <v>0.28800000000000003</v>
      </c>
      <c r="H62" s="19">
        <v>0.73</v>
      </c>
      <c r="I62" s="18">
        <f t="shared" si="22"/>
        <v>1.018</v>
      </c>
      <c r="J62" s="18">
        <f t="shared" si="23"/>
        <v>1.0866913984289992</v>
      </c>
      <c r="K62" s="17">
        <f t="shared" si="24"/>
        <v>4.994553698473529</v>
      </c>
      <c r="L62" s="16"/>
      <c r="M62" s="16">
        <v>1</v>
      </c>
      <c r="N62" s="16">
        <v>0.5</v>
      </c>
      <c r="O62" s="16"/>
      <c r="P62" s="16"/>
      <c r="Q62" s="16"/>
      <c r="R62" s="16"/>
      <c r="S62" s="16"/>
      <c r="T62" s="15">
        <f t="shared" si="25"/>
        <v>1.5</v>
      </c>
      <c r="U62" s="68">
        <f t="shared" si="26"/>
        <v>5.069472003950631</v>
      </c>
    </row>
    <row r="63" spans="1:21" ht="18.75" thickBot="1">
      <c r="A63" s="20" t="s">
        <v>198</v>
      </c>
      <c r="B63" s="19">
        <v>5.5</v>
      </c>
      <c r="C63" s="19">
        <v>18.5</v>
      </c>
      <c r="D63" s="19"/>
      <c r="E63" s="19"/>
      <c r="F63" s="18">
        <f t="shared" si="27"/>
        <v>18.5</v>
      </c>
      <c r="G63" s="18">
        <f aca="true" t="shared" si="28" ref="G63:G68">0.06*(B63)-0.15</f>
        <v>0.17999999999999997</v>
      </c>
      <c r="H63" s="19">
        <v>0.78</v>
      </c>
      <c r="I63" s="18">
        <f aca="true" t="shared" si="29" ref="I63:I68">G63+H63</f>
        <v>0.96</v>
      </c>
      <c r="J63" s="18">
        <f aca="true" t="shared" si="30" ref="J63:J68">(I63/H63)^(1/4)</f>
        <v>1.053280775695853</v>
      </c>
      <c r="K63" s="17">
        <f t="shared" si="24"/>
        <v>4.331744453619977</v>
      </c>
      <c r="L63" s="16"/>
      <c r="M63" s="16">
        <v>1</v>
      </c>
      <c r="N63" s="16">
        <v>-2</v>
      </c>
      <c r="O63" s="16"/>
      <c r="P63" s="16"/>
      <c r="Q63" s="16"/>
      <c r="R63" s="16"/>
      <c r="S63" s="16"/>
      <c r="T63" s="15">
        <f aca="true" t="shared" si="31" ref="T63:T68">SUM(L63:S63)</f>
        <v>-1</v>
      </c>
      <c r="U63" s="68">
        <f aca="true" t="shared" si="32" ref="U63:U68">K63*(1+T63/100)</f>
        <v>4.288427009083777</v>
      </c>
    </row>
    <row r="64" spans="1:21" ht="18.75" thickBot="1">
      <c r="A64" s="20" t="s">
        <v>199</v>
      </c>
      <c r="B64" s="19">
        <v>6.5</v>
      </c>
      <c r="C64" s="19">
        <v>20</v>
      </c>
      <c r="D64" s="19"/>
      <c r="E64" s="19"/>
      <c r="F64" s="18">
        <f t="shared" si="27"/>
        <v>20</v>
      </c>
      <c r="G64" s="18">
        <f t="shared" si="28"/>
        <v>0.24000000000000002</v>
      </c>
      <c r="H64" s="19">
        <v>1.3</v>
      </c>
      <c r="I64" s="18">
        <f t="shared" si="29"/>
        <v>1.54</v>
      </c>
      <c r="J64" s="18">
        <f t="shared" si="30"/>
        <v>1.0432642900147298</v>
      </c>
      <c r="K64" s="17">
        <f t="shared" si="24"/>
        <v>4.213820569044277</v>
      </c>
      <c r="L64" s="16"/>
      <c r="M64" s="16">
        <v>-1</v>
      </c>
      <c r="N64" s="16"/>
      <c r="O64" s="16"/>
      <c r="P64" s="16"/>
      <c r="Q64" s="16"/>
      <c r="R64" s="16"/>
      <c r="S64" s="16"/>
      <c r="T64" s="15">
        <f t="shared" si="31"/>
        <v>-1</v>
      </c>
      <c r="U64" s="68">
        <f t="shared" si="32"/>
        <v>4.171682363353834</v>
      </c>
    </row>
    <row r="65" spans="1:21" ht="18.75" thickBot="1">
      <c r="A65" s="20" t="s">
        <v>200</v>
      </c>
      <c r="B65" s="19">
        <v>6.8</v>
      </c>
      <c r="C65" s="19">
        <v>19.5</v>
      </c>
      <c r="D65" s="19"/>
      <c r="E65" s="19"/>
      <c r="F65" s="18">
        <f t="shared" si="27"/>
        <v>19.5</v>
      </c>
      <c r="G65" s="18">
        <f t="shared" si="28"/>
        <v>0.258</v>
      </c>
      <c r="H65" s="19">
        <v>1.65</v>
      </c>
      <c r="I65" s="18">
        <f t="shared" si="29"/>
        <v>1.908</v>
      </c>
      <c r="J65" s="18">
        <f t="shared" si="30"/>
        <v>1.0369877033590653</v>
      </c>
      <c r="K65" s="17">
        <f t="shared" si="24"/>
        <v>4.054573062403191</v>
      </c>
      <c r="L65" s="16"/>
      <c r="M65" s="16"/>
      <c r="N65" s="16"/>
      <c r="O65" s="16"/>
      <c r="P65" s="16"/>
      <c r="Q65" s="16"/>
      <c r="R65" s="16"/>
      <c r="S65" s="16"/>
      <c r="T65" s="15">
        <f t="shared" si="31"/>
        <v>0</v>
      </c>
      <c r="U65" s="68">
        <f t="shared" si="32"/>
        <v>4.054573062403191</v>
      </c>
    </row>
    <row r="66" spans="1:21" ht="18.75" thickBot="1">
      <c r="A66" s="20" t="s">
        <v>201</v>
      </c>
      <c r="B66" s="19">
        <v>7.8</v>
      </c>
      <c r="C66" s="19">
        <v>23</v>
      </c>
      <c r="D66" s="19"/>
      <c r="E66" s="19"/>
      <c r="F66" s="18">
        <f t="shared" si="27"/>
        <v>23</v>
      </c>
      <c r="G66" s="18">
        <f t="shared" si="28"/>
        <v>0.31799999999999995</v>
      </c>
      <c r="H66" s="19">
        <v>1.2</v>
      </c>
      <c r="I66" s="18">
        <f t="shared" si="29"/>
        <v>1.5179999999999998</v>
      </c>
      <c r="J66" s="18">
        <f t="shared" si="30"/>
        <v>1.06052920182341</v>
      </c>
      <c r="K66" s="17">
        <f t="shared" si="24"/>
        <v>4.591909582115725</v>
      </c>
      <c r="L66" s="16"/>
      <c r="M66" s="16">
        <v>-2</v>
      </c>
      <c r="N66" s="16"/>
      <c r="O66" s="16"/>
      <c r="P66" s="16"/>
      <c r="Q66" s="16"/>
      <c r="R66" s="16"/>
      <c r="S66" s="16"/>
      <c r="T66" s="15">
        <f t="shared" si="31"/>
        <v>-2</v>
      </c>
      <c r="U66" s="68">
        <f t="shared" si="32"/>
        <v>4.50007139047341</v>
      </c>
    </row>
    <row r="67" spans="1:21" ht="21.75" customHeight="1" thickBot="1">
      <c r="A67" s="20" t="s">
        <v>202</v>
      </c>
      <c r="B67" s="19">
        <v>6.5</v>
      </c>
      <c r="C67" s="19">
        <v>22.2</v>
      </c>
      <c r="D67" s="19"/>
      <c r="E67" s="19"/>
      <c r="F67" s="18">
        <f t="shared" si="27"/>
        <v>22.2</v>
      </c>
      <c r="G67" s="18">
        <f t="shared" si="28"/>
        <v>0.24000000000000002</v>
      </c>
      <c r="H67" s="19">
        <v>0.957</v>
      </c>
      <c r="I67" s="18">
        <f t="shared" si="29"/>
        <v>1.197</v>
      </c>
      <c r="J67" s="18">
        <f t="shared" si="30"/>
        <v>1.0575369566625172</v>
      </c>
      <c r="K67" s="17">
        <f t="shared" si="24"/>
        <v>4.580963918357944</v>
      </c>
      <c r="L67" s="16"/>
      <c r="M67" s="16">
        <v>1</v>
      </c>
      <c r="N67" s="16">
        <v>0.5</v>
      </c>
      <c r="O67" s="16"/>
      <c r="P67" s="16"/>
      <c r="Q67" s="16"/>
      <c r="R67" s="16"/>
      <c r="S67" s="16"/>
      <c r="T67" s="15">
        <f t="shared" si="31"/>
        <v>1.5</v>
      </c>
      <c r="U67" s="68">
        <f t="shared" si="32"/>
        <v>4.649678377133313</v>
      </c>
    </row>
    <row r="68" spans="1:21" ht="21.75" customHeight="1" thickBot="1">
      <c r="A68" s="20" t="s">
        <v>203</v>
      </c>
      <c r="B68" s="19">
        <v>7.7</v>
      </c>
      <c r="C68" s="19">
        <v>30</v>
      </c>
      <c r="D68" s="19"/>
      <c r="E68" s="19"/>
      <c r="F68" s="18">
        <f>IF(E68=0,C68,(C68+D68+E68)/2)</f>
        <v>30</v>
      </c>
      <c r="G68" s="18">
        <f t="shared" si="28"/>
        <v>0.31199999999999994</v>
      </c>
      <c r="H68" s="19">
        <v>2</v>
      </c>
      <c r="I68" s="18">
        <f t="shared" si="29"/>
        <v>2.312</v>
      </c>
      <c r="J68" s="18">
        <f t="shared" si="30"/>
        <v>1.036906169553084</v>
      </c>
      <c r="K68" s="17">
        <f>(SQRT($B68))*((1.55*(SQRT($F68)/$B68)+0.0545*(($B68+SQRT($F68)))/(POWER($I68,1/3))))*J68</f>
        <v>4.7350903925285195</v>
      </c>
      <c r="L68" s="16"/>
      <c r="M68" s="16">
        <v>-2</v>
      </c>
      <c r="N68" s="16"/>
      <c r="O68" s="16"/>
      <c r="P68" s="16"/>
      <c r="Q68" s="16"/>
      <c r="R68" s="16"/>
      <c r="S68" s="16"/>
      <c r="T68" s="15">
        <f t="shared" si="31"/>
        <v>-2</v>
      </c>
      <c r="U68" s="68">
        <f t="shared" si="32"/>
        <v>4.640388584677949</v>
      </c>
    </row>
    <row r="69" spans="1:21" ht="21.75" customHeight="1" thickBot="1">
      <c r="A69" s="20" t="s">
        <v>206</v>
      </c>
      <c r="B69" s="19">
        <v>5.5</v>
      </c>
      <c r="C69" s="19">
        <v>18.5</v>
      </c>
      <c r="D69" s="19"/>
      <c r="E69" s="19"/>
      <c r="F69" s="18">
        <f>IF(E69=0,C69,(C69+D69+E69)/2)</f>
        <v>18.5</v>
      </c>
      <c r="G69" s="18">
        <f>0.06*(B69)-0.15</f>
        <v>0.17999999999999997</v>
      </c>
      <c r="H69" s="19">
        <v>0.58</v>
      </c>
      <c r="I69" s="18">
        <f>G69+H69</f>
        <v>0.7599999999999999</v>
      </c>
      <c r="J69" s="18">
        <f>(I69/H69)^(1/4)</f>
        <v>1.06990791330127</v>
      </c>
      <c r="K69" s="17">
        <f>(SQRT($B69))*((1.55*(SQRT($F69)/$B69)+0.0545*(($B69+SQRT($F69)))/(POWER($I69,1/3))))*J69</f>
        <v>4.510155273228861</v>
      </c>
      <c r="L69" s="16"/>
      <c r="M69" s="16">
        <v>-1</v>
      </c>
      <c r="N69" s="16"/>
      <c r="O69" s="16"/>
      <c r="P69" s="16"/>
      <c r="Q69" s="16"/>
      <c r="R69" s="16"/>
      <c r="S69" s="16"/>
      <c r="T69" s="15">
        <f>SUM(L69:S69)</f>
        <v>-1</v>
      </c>
      <c r="U69" s="68">
        <f>K69*(1+T69/100)</f>
        <v>4.465053720496573</v>
      </c>
    </row>
    <row r="70" spans="1:21" ht="21.75" customHeight="1" thickBot="1">
      <c r="A70" s="20" t="s">
        <v>228</v>
      </c>
      <c r="B70" s="19">
        <v>6.98</v>
      </c>
      <c r="C70" s="19">
        <f>18.069+10.146</f>
        <v>28.215</v>
      </c>
      <c r="D70" s="19"/>
      <c r="E70" s="19"/>
      <c r="F70" s="18">
        <f>IF(E70=0,C70,(C70+D70+E70)/2)</f>
        <v>28.215</v>
      </c>
      <c r="G70" s="18">
        <f>0.06*(B70)-0.15</f>
        <v>0.26880000000000004</v>
      </c>
      <c r="H70" s="19">
        <v>1.19</v>
      </c>
      <c r="I70" s="18">
        <f>G70+H70</f>
        <v>1.4588</v>
      </c>
      <c r="J70" s="18">
        <f>(I70/H70)^(1/4)</f>
        <v>1.0522336792436628</v>
      </c>
      <c r="K70" s="17">
        <f>(SQRT($B70))*((1.55*(SQRT($F70)/$B70)+0.0545*(($B70+SQRT($F70)))/(POWER($I70,1/3))))*J70</f>
        <v>4.921159970927048</v>
      </c>
      <c r="L70" s="16"/>
      <c r="M70" s="16">
        <v>1</v>
      </c>
      <c r="N70" s="16">
        <v>0.5</v>
      </c>
      <c r="O70" s="16"/>
      <c r="P70" s="16"/>
      <c r="Q70" s="16"/>
      <c r="R70" s="16"/>
      <c r="S70" s="16"/>
      <c r="T70" s="15">
        <f>SUM(L70:S70)</f>
        <v>1.5</v>
      </c>
      <c r="U70" s="68">
        <f>K70*(1+T70/100)</f>
        <v>4.994977370490954</v>
      </c>
    </row>
    <row r="71" spans="1:21" ht="21.75" customHeight="1" thickBot="1">
      <c r="A71" s="20" t="s">
        <v>311</v>
      </c>
      <c r="B71" s="19">
        <v>6.5</v>
      </c>
      <c r="C71" s="19">
        <v>28.21</v>
      </c>
      <c r="D71" s="19"/>
      <c r="E71" s="19"/>
      <c r="F71" s="18">
        <f>IF(E71=0,C71,(C71+D71+E71)/2)</f>
        <v>28.21</v>
      </c>
      <c r="G71" s="18">
        <f>0.06*(B71)-0.15</f>
        <v>0.24000000000000002</v>
      </c>
      <c r="H71" s="19">
        <v>0.85</v>
      </c>
      <c r="I71" s="18">
        <f>G71+H71</f>
        <v>1.09</v>
      </c>
      <c r="J71" s="18">
        <f>(I71/H71)^(1/4)</f>
        <v>1.0641476567528263</v>
      </c>
      <c r="K71" s="17">
        <f>(SQRT($B71))*((1.55*(SQRT($F71)/$B71)+0.0545*(($B71+SQRT($F71)))/(POWER($I71,1/3))))*J71</f>
        <v>5.133183579066822</v>
      </c>
      <c r="L71" s="16"/>
      <c r="M71" s="16">
        <v>1</v>
      </c>
      <c r="N71" s="16">
        <v>0.5</v>
      </c>
      <c r="O71" s="16">
        <v>-0.5</v>
      </c>
      <c r="P71" s="16"/>
      <c r="Q71" s="16"/>
      <c r="R71" s="16"/>
      <c r="S71" s="16"/>
      <c r="T71" s="15">
        <f>SUM(L71:S71)</f>
        <v>1</v>
      </c>
      <c r="U71" s="68">
        <f>K71*(1+T71/100)</f>
        <v>5.18451541485749</v>
      </c>
    </row>
    <row r="72" spans="1:21" ht="21.75" customHeight="1" thickBot="1">
      <c r="A72" s="20" t="s">
        <v>312</v>
      </c>
      <c r="B72" s="19">
        <v>6.68</v>
      </c>
      <c r="C72" s="19">
        <v>23.3</v>
      </c>
      <c r="D72" s="19"/>
      <c r="E72" s="19"/>
      <c r="F72" s="18">
        <f>IF(E72=0,C72,(C72+D72+E72)/2)</f>
        <v>23.3</v>
      </c>
      <c r="G72" s="18">
        <f>0.06*(B72)-0.15</f>
        <v>0.2508</v>
      </c>
      <c r="H72" s="19">
        <v>1.1</v>
      </c>
      <c r="I72" s="18">
        <f>G72+H72</f>
        <v>1.3508</v>
      </c>
      <c r="J72" s="18">
        <f>(I72/H72)^(1/4)</f>
        <v>1.0526878047054622</v>
      </c>
      <c r="K72" s="17">
        <f>(SQRT($B72))*((1.55*(SQRT($F72)/$B72)+0.0545*(($B72+SQRT($F72)))/(POWER($I72,1/3))))*J72</f>
        <v>4.590875335630361</v>
      </c>
      <c r="L72" s="16"/>
      <c r="M72" s="16">
        <v>1</v>
      </c>
      <c r="N72" s="16"/>
      <c r="O72" s="16"/>
      <c r="P72" s="16"/>
      <c r="Q72" s="16"/>
      <c r="R72" s="16"/>
      <c r="S72" s="16"/>
      <c r="T72" s="15">
        <f>SUM(L72:S72)</f>
        <v>1</v>
      </c>
      <c r="U72" s="68">
        <f>K72*(1+T72/100)</f>
        <v>4.636784088986665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K35" sqref="K35"/>
    </sheetView>
  </sheetViews>
  <sheetFormatPr defaultColWidth="8.875" defaultRowHeight="12.75"/>
  <cols>
    <col min="1" max="1" width="3.75390625" style="30" customWidth="1"/>
    <col min="2" max="2" width="10.75390625" style="30" customWidth="1"/>
    <col min="3" max="3" width="15.25390625" style="30" customWidth="1"/>
    <col min="4" max="10" width="5.75390625" style="30" customWidth="1"/>
    <col min="11" max="11" width="6.625" style="30" customWidth="1"/>
    <col min="12" max="14" width="5.75390625" style="30" customWidth="1"/>
    <col min="15" max="15" width="8.875" style="30" customWidth="1"/>
    <col min="16" max="22" width="5.75390625" style="30" customWidth="1"/>
    <col min="23" max="16384" width="8.875" style="30" customWidth="1"/>
  </cols>
  <sheetData>
    <row r="1" spans="1:22" ht="12.75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7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9.75" customHeight="1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37" customFormat="1" ht="12.75" customHeight="1">
      <c r="A4" s="83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37" customFormat="1" ht="12.75" customHeight="1">
      <c r="A5" s="83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7" spans="1:22" ht="12.75" customHeight="1">
      <c r="A7" s="84" t="s">
        <v>0</v>
      </c>
      <c r="B7" s="84" t="s">
        <v>87</v>
      </c>
      <c r="C7" s="36" t="s">
        <v>86</v>
      </c>
      <c r="D7" s="84" t="s">
        <v>85</v>
      </c>
      <c r="E7" s="84"/>
      <c r="F7" s="84"/>
      <c r="G7" s="84"/>
      <c r="H7" s="84"/>
      <c r="I7" s="84"/>
      <c r="J7" s="84"/>
      <c r="K7" s="84"/>
      <c r="L7" s="84" t="s">
        <v>84</v>
      </c>
      <c r="M7" s="84"/>
      <c r="N7" s="84"/>
      <c r="O7" s="33" t="s">
        <v>83</v>
      </c>
      <c r="P7" s="84" t="s">
        <v>82</v>
      </c>
      <c r="Q7" s="84"/>
      <c r="R7" s="84"/>
      <c r="S7" s="84"/>
      <c r="T7" s="84"/>
      <c r="U7" s="84"/>
      <c r="V7" s="84"/>
    </row>
    <row r="8" spans="1:22" ht="12.75">
      <c r="A8" s="84"/>
      <c r="B8" s="84"/>
      <c r="C8" s="34" t="s">
        <v>81</v>
      </c>
      <c r="D8" s="33" t="s">
        <v>80</v>
      </c>
      <c r="E8" s="33" t="s">
        <v>79</v>
      </c>
      <c r="F8" s="33" t="s">
        <v>78</v>
      </c>
      <c r="G8" s="33" t="s">
        <v>77</v>
      </c>
      <c r="H8" s="33" t="s">
        <v>76</v>
      </c>
      <c r="I8" s="33" t="s">
        <v>75</v>
      </c>
      <c r="J8" s="33" t="s">
        <v>74</v>
      </c>
      <c r="K8" s="33" t="s">
        <v>73</v>
      </c>
      <c r="L8" s="33" t="s">
        <v>72</v>
      </c>
      <c r="M8" s="33" t="s">
        <v>71</v>
      </c>
      <c r="N8" s="33" t="s">
        <v>70</v>
      </c>
      <c r="O8" s="33" t="s">
        <v>69</v>
      </c>
      <c r="P8" s="33" t="s">
        <v>68</v>
      </c>
      <c r="Q8" s="33" t="s">
        <v>67</v>
      </c>
      <c r="R8" s="33" t="s">
        <v>66</v>
      </c>
      <c r="S8" s="33" t="s">
        <v>65</v>
      </c>
      <c r="T8" s="33" t="s">
        <v>64</v>
      </c>
      <c r="U8" s="33" t="s">
        <v>63</v>
      </c>
      <c r="V8" s="33" t="s">
        <v>62</v>
      </c>
    </row>
    <row r="9" spans="1:22" ht="12.75" hidden="1">
      <c r="A9" s="33">
        <v>1</v>
      </c>
      <c r="B9" s="33" t="s">
        <v>61</v>
      </c>
      <c r="C9" s="33"/>
      <c r="D9" s="33">
        <v>8.515</v>
      </c>
      <c r="E9" s="33">
        <v>0.1</v>
      </c>
      <c r="F9" s="33">
        <v>1.111</v>
      </c>
      <c r="G9" s="33">
        <v>1.651</v>
      </c>
      <c r="H9" s="33">
        <v>2.43</v>
      </c>
      <c r="I9" s="33">
        <v>3.078</v>
      </c>
      <c r="J9" s="33">
        <v>3.545</v>
      </c>
      <c r="K9" s="33">
        <f aca="true" t="shared" si="0" ref="K9:K17">D9*((E9)+(2*F9)+(3*G9)+(4*H9)+(4*I9)+(2*J9))/16</f>
        <v>19.370028437500004</v>
      </c>
      <c r="L9" s="33">
        <v>7.338</v>
      </c>
      <c r="M9" s="33">
        <v>2.256</v>
      </c>
      <c r="N9" s="33">
        <f aca="true" t="shared" si="1" ref="N9:N17">0.5*L9*M9</f>
        <v>8.277263999999999</v>
      </c>
      <c r="O9" s="33">
        <f aca="true" t="shared" si="2" ref="O9:O40">K9+N9</f>
        <v>27.647292437500003</v>
      </c>
      <c r="P9" s="33"/>
      <c r="Q9" s="33"/>
      <c r="R9" s="33"/>
      <c r="S9" s="33"/>
      <c r="T9" s="33"/>
      <c r="U9" s="33">
        <f aca="true" t="shared" si="3" ref="U9:U40">0.75*(P9+Q9)/2*(S9+T9)/2</f>
        <v>0</v>
      </c>
      <c r="V9" s="33">
        <f aca="true" t="shared" si="4" ref="V9:V40">0.82*R9*(S9+T9)/2</f>
        <v>0</v>
      </c>
    </row>
    <row r="10" spans="1:22" ht="12.75" hidden="1">
      <c r="A10" s="33">
        <v>2</v>
      </c>
      <c r="B10" s="33" t="s">
        <v>60</v>
      </c>
      <c r="C10" s="33"/>
      <c r="D10" s="33">
        <v>8.887</v>
      </c>
      <c r="E10" s="33">
        <v>0.167</v>
      </c>
      <c r="F10" s="33">
        <v>0.84</v>
      </c>
      <c r="G10" s="33">
        <v>1.141</v>
      </c>
      <c r="H10" s="33">
        <v>2.226</v>
      </c>
      <c r="I10" s="33">
        <v>2.287</v>
      </c>
      <c r="J10" s="33">
        <v>3.407</v>
      </c>
      <c r="K10" s="33">
        <f t="shared" si="0"/>
        <v>16.7386645</v>
      </c>
      <c r="L10" s="33">
        <v>8.869</v>
      </c>
      <c r="M10" s="33">
        <v>2.273</v>
      </c>
      <c r="N10" s="33">
        <f t="shared" si="1"/>
        <v>10.0796185</v>
      </c>
      <c r="O10" s="33">
        <f t="shared" si="2"/>
        <v>26.818283</v>
      </c>
      <c r="P10" s="33"/>
      <c r="Q10" s="33"/>
      <c r="R10" s="33"/>
      <c r="S10" s="33"/>
      <c r="T10" s="33"/>
      <c r="U10" s="33">
        <f t="shared" si="3"/>
        <v>0</v>
      </c>
      <c r="V10" s="33">
        <f t="shared" si="4"/>
        <v>0</v>
      </c>
    </row>
    <row r="11" spans="1:22" ht="12.75" hidden="1">
      <c r="A11" s="33">
        <v>3</v>
      </c>
      <c r="B11" s="33"/>
      <c r="C11" s="33"/>
      <c r="D11" s="33">
        <v>8.887</v>
      </c>
      <c r="E11" s="33">
        <v>0.115</v>
      </c>
      <c r="F11" s="33">
        <v>1.143</v>
      </c>
      <c r="G11" s="33">
        <v>1.72</v>
      </c>
      <c r="H11" s="33">
        <v>2.452</v>
      </c>
      <c r="I11" s="33">
        <v>3</v>
      </c>
      <c r="J11" s="33">
        <v>3.388</v>
      </c>
      <c r="K11" s="33">
        <f t="shared" si="0"/>
        <v>20.0762884375</v>
      </c>
      <c r="L11" s="33">
        <v>8.88</v>
      </c>
      <c r="M11" s="33">
        <v>2.8</v>
      </c>
      <c r="N11" s="33">
        <f t="shared" si="1"/>
        <v>12.432</v>
      </c>
      <c r="O11" s="33">
        <f t="shared" si="2"/>
        <v>32.5082884375</v>
      </c>
      <c r="P11" s="33"/>
      <c r="Q11" s="33"/>
      <c r="R11" s="33"/>
      <c r="S11" s="33"/>
      <c r="T11" s="33"/>
      <c r="U11" s="33">
        <f t="shared" si="3"/>
        <v>0</v>
      </c>
      <c r="V11" s="33">
        <f t="shared" si="4"/>
        <v>0</v>
      </c>
    </row>
    <row r="12" spans="1:22" ht="12.75" hidden="1">
      <c r="A12" s="33">
        <v>4</v>
      </c>
      <c r="B12" s="33" t="s">
        <v>59</v>
      </c>
      <c r="C12" s="33"/>
      <c r="D12" s="33">
        <v>8.535</v>
      </c>
      <c r="E12" s="33">
        <v>0.468</v>
      </c>
      <c r="F12" s="33">
        <v>0.91</v>
      </c>
      <c r="G12" s="33">
        <v>1.386</v>
      </c>
      <c r="H12" s="33">
        <v>2.035</v>
      </c>
      <c r="I12" s="33">
        <v>2.455</v>
      </c>
      <c r="J12" s="33">
        <v>2.746</v>
      </c>
      <c r="K12" s="33">
        <f t="shared" si="0"/>
        <v>15.948714375</v>
      </c>
      <c r="L12" s="33">
        <v>7.902</v>
      </c>
      <c r="M12" s="33">
        <v>2.525</v>
      </c>
      <c r="N12" s="33">
        <f t="shared" si="1"/>
        <v>9.976275</v>
      </c>
      <c r="O12" s="33">
        <f t="shared" si="2"/>
        <v>25.924989375</v>
      </c>
      <c r="P12" s="33"/>
      <c r="Q12" s="33"/>
      <c r="R12" s="33"/>
      <c r="S12" s="33"/>
      <c r="T12" s="33"/>
      <c r="U12" s="33">
        <f t="shared" si="3"/>
        <v>0</v>
      </c>
      <c r="V12" s="33">
        <f t="shared" si="4"/>
        <v>0</v>
      </c>
    </row>
    <row r="13" spans="1:22" ht="12.75" hidden="1">
      <c r="A13" s="33">
        <v>5</v>
      </c>
      <c r="B13" s="33" t="s">
        <v>58</v>
      </c>
      <c r="C13" s="33"/>
      <c r="D13" s="33">
        <v>7.828</v>
      </c>
      <c r="E13" s="33">
        <v>0.22</v>
      </c>
      <c r="F13" s="33">
        <v>0.71</v>
      </c>
      <c r="G13" s="33">
        <v>1.116</v>
      </c>
      <c r="H13" s="33">
        <v>1.84</v>
      </c>
      <c r="I13" s="33">
        <v>2.238</v>
      </c>
      <c r="J13" s="33">
        <v>2.278</v>
      </c>
      <c r="K13" s="33">
        <f t="shared" si="0"/>
        <v>12.650048000000002</v>
      </c>
      <c r="L13" s="33">
        <v>7.559</v>
      </c>
      <c r="M13" s="33">
        <v>2.42</v>
      </c>
      <c r="N13" s="33">
        <f t="shared" si="1"/>
        <v>9.14639</v>
      </c>
      <c r="O13" s="33">
        <f t="shared" si="2"/>
        <v>21.796438000000002</v>
      </c>
      <c r="P13" s="33"/>
      <c r="Q13" s="33"/>
      <c r="R13" s="33"/>
      <c r="S13" s="33"/>
      <c r="T13" s="33"/>
      <c r="U13" s="33">
        <f t="shared" si="3"/>
        <v>0</v>
      </c>
      <c r="V13" s="33">
        <f t="shared" si="4"/>
        <v>0</v>
      </c>
    </row>
    <row r="14" spans="1:22" ht="12.75" hidden="1">
      <c r="A14" s="35">
        <v>6</v>
      </c>
      <c r="B14" s="35" t="s">
        <v>57</v>
      </c>
      <c r="C14" s="35"/>
      <c r="D14" s="35">
        <v>7.815</v>
      </c>
      <c r="E14" s="35">
        <v>0.135</v>
      </c>
      <c r="F14" s="35">
        <v>0.81</v>
      </c>
      <c r="G14" s="35">
        <v>1.27</v>
      </c>
      <c r="H14" s="35">
        <v>1.888</v>
      </c>
      <c r="I14" s="35">
        <v>2.233</v>
      </c>
      <c r="J14" s="35">
        <v>2.69</v>
      </c>
      <c r="K14" s="35">
        <f t="shared" si="0"/>
        <v>13.3973521875</v>
      </c>
      <c r="L14" s="35">
        <v>7.51</v>
      </c>
      <c r="M14" s="35">
        <v>2.408</v>
      </c>
      <c r="N14" s="35">
        <f t="shared" si="1"/>
        <v>9.04204</v>
      </c>
      <c r="O14" s="35">
        <f t="shared" si="2"/>
        <v>22.439392187499998</v>
      </c>
      <c r="P14" s="35"/>
      <c r="Q14" s="35"/>
      <c r="R14" s="35"/>
      <c r="S14" s="35"/>
      <c r="T14" s="35"/>
      <c r="U14" s="35">
        <f t="shared" si="3"/>
        <v>0</v>
      </c>
      <c r="V14" s="35">
        <f t="shared" si="4"/>
        <v>0</v>
      </c>
    </row>
    <row r="15" spans="1:22" s="31" customFormat="1" ht="12.75" hidden="1">
      <c r="A15" s="33">
        <v>7</v>
      </c>
      <c r="B15" s="33" t="s">
        <v>56</v>
      </c>
      <c r="C15" s="33"/>
      <c r="D15" s="33">
        <v>9.016</v>
      </c>
      <c r="E15" s="33">
        <v>0.12</v>
      </c>
      <c r="F15" s="33">
        <v>1.237</v>
      </c>
      <c r="G15" s="33">
        <v>1.864</v>
      </c>
      <c r="H15" s="33">
        <v>2.557</v>
      </c>
      <c r="I15" s="33">
        <v>3.036</v>
      </c>
      <c r="J15" s="33">
        <v>3.344</v>
      </c>
      <c r="K15" s="33">
        <f t="shared" si="0"/>
        <v>20.988121</v>
      </c>
      <c r="L15" s="33">
        <v>8.686</v>
      </c>
      <c r="M15" s="33">
        <v>2.784</v>
      </c>
      <c r="N15" s="33">
        <f t="shared" si="1"/>
        <v>12.090912</v>
      </c>
      <c r="O15" s="33">
        <f t="shared" si="2"/>
        <v>33.079032999999995</v>
      </c>
      <c r="P15" s="33"/>
      <c r="Q15" s="33"/>
      <c r="R15" s="33"/>
      <c r="S15" s="33"/>
      <c r="T15" s="33"/>
      <c r="U15" s="33">
        <f t="shared" si="3"/>
        <v>0</v>
      </c>
      <c r="V15" s="33">
        <f t="shared" si="4"/>
        <v>0</v>
      </c>
    </row>
    <row r="16" spans="1:22" s="31" customFormat="1" ht="12.75" hidden="1">
      <c r="A16" s="33">
        <v>8</v>
      </c>
      <c r="B16" s="33" t="s">
        <v>55</v>
      </c>
      <c r="C16" s="33"/>
      <c r="D16" s="33">
        <v>7.884</v>
      </c>
      <c r="E16" s="33">
        <v>0.356</v>
      </c>
      <c r="F16" s="33">
        <v>0.917</v>
      </c>
      <c r="G16" s="33">
        <v>1.363</v>
      </c>
      <c r="H16" s="33">
        <v>1.97</v>
      </c>
      <c r="I16" s="33">
        <v>2.437</v>
      </c>
      <c r="J16" s="33">
        <v>2.775</v>
      </c>
      <c r="K16" s="33">
        <f t="shared" si="0"/>
        <v>14.514936749999999</v>
      </c>
      <c r="L16" s="33">
        <v>7.41</v>
      </c>
      <c r="M16" s="33">
        <v>2.434</v>
      </c>
      <c r="N16" s="33">
        <f t="shared" si="1"/>
        <v>9.01797</v>
      </c>
      <c r="O16" s="33">
        <f t="shared" si="2"/>
        <v>23.53290675</v>
      </c>
      <c r="P16" s="33"/>
      <c r="Q16" s="33"/>
      <c r="R16" s="33"/>
      <c r="S16" s="33"/>
      <c r="T16" s="33"/>
      <c r="U16" s="33">
        <f t="shared" si="3"/>
        <v>0</v>
      </c>
      <c r="V16" s="33">
        <f t="shared" si="4"/>
        <v>0</v>
      </c>
    </row>
    <row r="17" spans="1:22" s="31" customFormat="1" ht="12.75" hidden="1">
      <c r="A17" s="33">
        <v>9</v>
      </c>
      <c r="B17" s="33" t="s">
        <v>19</v>
      </c>
      <c r="C17" s="33"/>
      <c r="D17" s="33">
        <v>7.556</v>
      </c>
      <c r="E17" s="33">
        <v>0.1</v>
      </c>
      <c r="F17" s="33">
        <v>0.84</v>
      </c>
      <c r="G17" s="33">
        <v>1.225</v>
      </c>
      <c r="H17" s="33">
        <v>1.772</v>
      </c>
      <c r="I17" s="33">
        <v>2.22</v>
      </c>
      <c r="J17" s="33">
        <v>2.515</v>
      </c>
      <c r="K17" s="33">
        <f t="shared" si="0"/>
        <v>12.49242925</v>
      </c>
      <c r="L17" s="33">
        <v>6.885</v>
      </c>
      <c r="M17" s="33">
        <v>2.278</v>
      </c>
      <c r="N17" s="33">
        <f t="shared" si="1"/>
        <v>7.842015</v>
      </c>
      <c r="O17" s="33">
        <f t="shared" si="2"/>
        <v>20.33444425</v>
      </c>
      <c r="P17" s="33"/>
      <c r="Q17" s="33"/>
      <c r="R17" s="33"/>
      <c r="S17" s="33"/>
      <c r="T17" s="33"/>
      <c r="U17" s="33">
        <f t="shared" si="3"/>
        <v>0</v>
      </c>
      <c r="V17" s="33">
        <f t="shared" si="4"/>
        <v>0</v>
      </c>
    </row>
    <row r="18" spans="1:22" s="31" customFormat="1" ht="12.75" hidden="1">
      <c r="A18" s="33">
        <v>10</v>
      </c>
      <c r="B18" s="33" t="s">
        <v>20</v>
      </c>
      <c r="C18" s="33"/>
      <c r="D18" s="33"/>
      <c r="E18" s="33"/>
      <c r="F18" s="33"/>
      <c r="G18" s="33"/>
      <c r="H18" s="33"/>
      <c r="I18" s="33"/>
      <c r="J18" s="33"/>
      <c r="K18" s="33">
        <v>12.76</v>
      </c>
      <c r="L18" s="33"/>
      <c r="M18" s="33"/>
      <c r="N18" s="33">
        <v>9.85</v>
      </c>
      <c r="O18" s="33">
        <f t="shared" si="2"/>
        <v>22.61</v>
      </c>
      <c r="P18" s="33"/>
      <c r="Q18" s="33"/>
      <c r="R18" s="33"/>
      <c r="S18" s="33"/>
      <c r="T18" s="33"/>
      <c r="U18" s="33">
        <f t="shared" si="3"/>
        <v>0</v>
      </c>
      <c r="V18" s="33">
        <f t="shared" si="4"/>
        <v>0</v>
      </c>
    </row>
    <row r="19" spans="1:22" s="31" customFormat="1" ht="12.75" hidden="1">
      <c r="A19" s="33">
        <v>11</v>
      </c>
      <c r="B19" s="33" t="s">
        <v>21</v>
      </c>
      <c r="C19" s="33"/>
      <c r="D19" s="33"/>
      <c r="E19" s="33"/>
      <c r="F19" s="33"/>
      <c r="G19" s="33"/>
      <c r="H19" s="33"/>
      <c r="I19" s="33"/>
      <c r="J19" s="33"/>
      <c r="K19" s="33">
        <v>20.76</v>
      </c>
      <c r="L19" s="33"/>
      <c r="M19" s="33"/>
      <c r="N19" s="33">
        <v>13.05</v>
      </c>
      <c r="O19" s="33">
        <f t="shared" si="2"/>
        <v>33.81</v>
      </c>
      <c r="P19" s="33"/>
      <c r="Q19" s="33"/>
      <c r="R19" s="33"/>
      <c r="S19" s="33"/>
      <c r="T19" s="33"/>
      <c r="U19" s="33">
        <f t="shared" si="3"/>
        <v>0</v>
      </c>
      <c r="V19" s="33">
        <f t="shared" si="4"/>
        <v>0</v>
      </c>
    </row>
    <row r="20" spans="1:22" s="31" customFormat="1" ht="12.75" hidden="1">
      <c r="A20" s="33">
        <v>12</v>
      </c>
      <c r="B20" s="33" t="s">
        <v>18</v>
      </c>
      <c r="C20" s="33"/>
      <c r="D20" s="33">
        <v>9.9</v>
      </c>
      <c r="E20" s="33">
        <v>0.352</v>
      </c>
      <c r="F20" s="33">
        <v>0.895</v>
      </c>
      <c r="G20" s="33">
        <v>1.515</v>
      </c>
      <c r="H20" s="33">
        <v>2.6</v>
      </c>
      <c r="I20" s="33">
        <v>3.43</v>
      </c>
      <c r="J20" s="33">
        <v>4.04</v>
      </c>
      <c r="K20" s="33">
        <f>D20*((E20)+(2*F20)+(3*G20)+(4*H20)+(4*I20)+(2*J20))/16</f>
        <v>24.061331250000002</v>
      </c>
      <c r="L20" s="33">
        <v>9.565</v>
      </c>
      <c r="M20" s="33">
        <v>3.7</v>
      </c>
      <c r="N20" s="33">
        <f aca="true" t="shared" si="5" ref="N20:N58">0.5*L20*M20</f>
        <v>17.69525</v>
      </c>
      <c r="O20" s="33">
        <f t="shared" si="2"/>
        <v>41.75658125</v>
      </c>
      <c r="P20" s="33"/>
      <c r="Q20" s="33"/>
      <c r="R20" s="33"/>
      <c r="S20" s="33"/>
      <c r="T20" s="33"/>
      <c r="U20" s="33">
        <f t="shared" si="3"/>
        <v>0</v>
      </c>
      <c r="V20" s="33">
        <f t="shared" si="4"/>
        <v>0</v>
      </c>
    </row>
    <row r="21" spans="1:22" ht="12.75" hidden="1">
      <c r="A21" s="33">
        <v>13</v>
      </c>
      <c r="B21" s="33">
        <v>376</v>
      </c>
      <c r="C21" s="33"/>
      <c r="D21" s="33"/>
      <c r="E21" s="33"/>
      <c r="F21" s="33"/>
      <c r="G21" s="33"/>
      <c r="H21" s="33"/>
      <c r="I21" s="33"/>
      <c r="J21" s="33"/>
      <c r="K21" s="33">
        <v>20.611</v>
      </c>
      <c r="L21" s="33">
        <v>8.34</v>
      </c>
      <c r="M21" s="33">
        <v>2.627</v>
      </c>
      <c r="N21" s="33">
        <f t="shared" si="5"/>
        <v>10.95459</v>
      </c>
      <c r="O21" s="33">
        <f t="shared" si="2"/>
        <v>31.56559</v>
      </c>
      <c r="P21" s="33"/>
      <c r="Q21" s="33"/>
      <c r="R21" s="33"/>
      <c r="S21" s="33"/>
      <c r="T21" s="33"/>
      <c r="U21" s="33">
        <f t="shared" si="3"/>
        <v>0</v>
      </c>
      <c r="V21" s="33">
        <f t="shared" si="4"/>
        <v>0</v>
      </c>
    </row>
    <row r="22" spans="1:22" ht="12.75" hidden="1">
      <c r="A22" s="34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>
        <f aca="true" t="shared" si="6" ref="K22:K58">D22*((E22)+(2*F22)+(3*G22)+(4*H22)+(4*I22)+(2*J22))/16</f>
        <v>0</v>
      </c>
      <c r="L22" s="34">
        <v>9.34</v>
      </c>
      <c r="M22" s="34">
        <v>3.151</v>
      </c>
      <c r="N22" s="34">
        <f t="shared" si="5"/>
        <v>14.715169999999999</v>
      </c>
      <c r="O22" s="34">
        <f t="shared" si="2"/>
        <v>14.715169999999999</v>
      </c>
      <c r="P22" s="34"/>
      <c r="Q22" s="34"/>
      <c r="R22" s="34"/>
      <c r="S22" s="34"/>
      <c r="T22" s="34"/>
      <c r="U22" s="34">
        <f t="shared" si="3"/>
        <v>0</v>
      </c>
      <c r="V22" s="34">
        <f t="shared" si="4"/>
        <v>0</v>
      </c>
    </row>
    <row r="23" spans="1:22" ht="12.75" hidden="1">
      <c r="A23" s="34">
        <v>15</v>
      </c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>
        <f t="shared" si="6"/>
        <v>0</v>
      </c>
      <c r="L23" s="34"/>
      <c r="M23" s="34"/>
      <c r="N23" s="34">
        <f t="shared" si="5"/>
        <v>0</v>
      </c>
      <c r="O23" s="34">
        <f t="shared" si="2"/>
        <v>0</v>
      </c>
      <c r="P23" s="34"/>
      <c r="Q23" s="33"/>
      <c r="R23" s="33"/>
      <c r="S23" s="33"/>
      <c r="T23" s="33"/>
      <c r="U23" s="33">
        <f t="shared" si="3"/>
        <v>0</v>
      </c>
      <c r="V23" s="33">
        <f t="shared" si="4"/>
        <v>0</v>
      </c>
    </row>
    <row r="24" spans="1:22" ht="12.75" hidden="1">
      <c r="A24" s="34">
        <v>16</v>
      </c>
      <c r="B24" s="34" t="s">
        <v>22</v>
      </c>
      <c r="C24" s="34"/>
      <c r="D24" s="34">
        <v>8.3</v>
      </c>
      <c r="E24" s="34">
        <v>0.15</v>
      </c>
      <c r="F24" s="34">
        <v>0.975</v>
      </c>
      <c r="G24" s="34">
        <v>1.72</v>
      </c>
      <c r="H24" s="34">
        <v>2.685</v>
      </c>
      <c r="I24" s="34">
        <v>3.23</v>
      </c>
      <c r="J24" s="33">
        <v>4.04</v>
      </c>
      <c r="K24" s="34">
        <f t="shared" si="6"/>
        <v>20.231250000000003</v>
      </c>
      <c r="L24" s="34"/>
      <c r="M24" s="34"/>
      <c r="N24" s="34">
        <f t="shared" si="5"/>
        <v>0</v>
      </c>
      <c r="O24" s="34">
        <f t="shared" si="2"/>
        <v>20.231250000000003</v>
      </c>
      <c r="P24" s="34"/>
      <c r="Q24" s="33"/>
      <c r="R24" s="33"/>
      <c r="S24" s="33"/>
      <c r="T24" s="33"/>
      <c r="U24" s="33">
        <f t="shared" si="3"/>
        <v>0</v>
      </c>
      <c r="V24" s="33">
        <f t="shared" si="4"/>
        <v>0</v>
      </c>
    </row>
    <row r="25" spans="1:22" ht="12.75" hidden="1">
      <c r="A25" s="34">
        <v>17</v>
      </c>
      <c r="B25" s="34"/>
      <c r="C25" s="34" t="s">
        <v>133</v>
      </c>
      <c r="D25" s="34"/>
      <c r="E25" s="34"/>
      <c r="F25" s="34"/>
      <c r="G25" s="34"/>
      <c r="H25" s="34"/>
      <c r="I25" s="34"/>
      <c r="J25" s="34"/>
      <c r="K25" s="34">
        <f t="shared" si="6"/>
        <v>0</v>
      </c>
      <c r="L25" s="34"/>
      <c r="M25" s="34"/>
      <c r="N25" s="34">
        <f t="shared" si="5"/>
        <v>0</v>
      </c>
      <c r="O25" s="34">
        <f t="shared" si="2"/>
        <v>0</v>
      </c>
      <c r="P25" s="34"/>
      <c r="Q25" s="33"/>
      <c r="R25" s="33"/>
      <c r="S25" s="33"/>
      <c r="T25" s="33"/>
      <c r="U25" s="33">
        <f t="shared" si="3"/>
        <v>0</v>
      </c>
      <c r="V25" s="33">
        <f t="shared" si="4"/>
        <v>0</v>
      </c>
    </row>
    <row r="26" spans="1:22" ht="12.75" hidden="1">
      <c r="A26" s="34">
        <v>18</v>
      </c>
      <c r="B26" s="34" t="s">
        <v>125</v>
      </c>
      <c r="C26" s="34"/>
      <c r="D26" s="34">
        <v>8.48</v>
      </c>
      <c r="E26" s="34">
        <v>0.1</v>
      </c>
      <c r="F26" s="34">
        <v>1.205</v>
      </c>
      <c r="G26" s="34">
        <v>1.815</v>
      </c>
      <c r="H26" s="34">
        <v>2.58</v>
      </c>
      <c r="I26" s="34">
        <v>3.15</v>
      </c>
      <c r="J26" s="34">
        <v>3.56</v>
      </c>
      <c r="K26" s="34">
        <f t="shared" si="6"/>
        <v>20.13735</v>
      </c>
      <c r="L26" s="34"/>
      <c r="M26" s="34"/>
      <c r="N26" s="34">
        <f t="shared" si="5"/>
        <v>0</v>
      </c>
      <c r="O26" s="34">
        <f t="shared" si="2"/>
        <v>20.13735</v>
      </c>
      <c r="P26" s="34"/>
      <c r="Q26" s="33"/>
      <c r="R26" s="33"/>
      <c r="S26" s="33"/>
      <c r="T26" s="33"/>
      <c r="U26" s="33">
        <f t="shared" si="3"/>
        <v>0</v>
      </c>
      <c r="V26" s="33">
        <f t="shared" si="4"/>
        <v>0</v>
      </c>
    </row>
    <row r="27" spans="1:22" ht="12.75" hidden="1">
      <c r="A27" s="34">
        <v>19</v>
      </c>
      <c r="B27" s="34" t="s">
        <v>126</v>
      </c>
      <c r="C27" s="34"/>
      <c r="D27" s="34">
        <v>10.05</v>
      </c>
      <c r="E27" s="34">
        <v>0.48</v>
      </c>
      <c r="F27" s="34">
        <v>0.925</v>
      </c>
      <c r="G27" s="34">
        <v>1.39</v>
      </c>
      <c r="H27" s="34">
        <v>2.21</v>
      </c>
      <c r="I27" s="34">
        <v>2.27</v>
      </c>
      <c r="J27" s="34">
        <v>3.31</v>
      </c>
      <c r="K27" s="34">
        <f t="shared" si="6"/>
        <v>19.497000000000003</v>
      </c>
      <c r="L27" s="34"/>
      <c r="M27" s="34"/>
      <c r="N27" s="34">
        <f t="shared" si="5"/>
        <v>0</v>
      </c>
      <c r="O27" s="34">
        <f t="shared" si="2"/>
        <v>19.497000000000003</v>
      </c>
      <c r="P27" s="34"/>
      <c r="Q27" s="33"/>
      <c r="R27" s="33"/>
      <c r="S27" s="33"/>
      <c r="T27" s="33"/>
      <c r="U27" s="33">
        <f t="shared" si="3"/>
        <v>0</v>
      </c>
      <c r="V27" s="33">
        <f t="shared" si="4"/>
        <v>0</v>
      </c>
    </row>
    <row r="28" spans="1:22" ht="12.75" hidden="1">
      <c r="A28" s="34">
        <v>20</v>
      </c>
      <c r="B28" s="34" t="s">
        <v>127</v>
      </c>
      <c r="C28" s="34"/>
      <c r="D28" s="34">
        <v>10.1</v>
      </c>
      <c r="E28" s="34">
        <v>0.49</v>
      </c>
      <c r="F28" s="34">
        <v>1.08</v>
      </c>
      <c r="G28" s="34">
        <v>1.65</v>
      </c>
      <c r="H28" s="34">
        <v>2.495</v>
      </c>
      <c r="I28" s="34">
        <v>3.19</v>
      </c>
      <c r="J28" s="34">
        <v>3.805</v>
      </c>
      <c r="K28" s="34">
        <f t="shared" si="6"/>
        <v>23.955937499999997</v>
      </c>
      <c r="L28" s="34"/>
      <c r="M28" s="34"/>
      <c r="N28" s="34">
        <f t="shared" si="5"/>
        <v>0</v>
      </c>
      <c r="O28" s="34">
        <f t="shared" si="2"/>
        <v>23.955937499999997</v>
      </c>
      <c r="P28" s="34"/>
      <c r="Q28" s="33"/>
      <c r="R28" s="33"/>
      <c r="S28" s="33"/>
      <c r="T28" s="33"/>
      <c r="U28" s="33">
        <f t="shared" si="3"/>
        <v>0</v>
      </c>
      <c r="V28" s="33">
        <f t="shared" si="4"/>
        <v>0</v>
      </c>
    </row>
    <row r="29" spans="1:22" ht="12.75" hidden="1">
      <c r="A29" s="34">
        <v>21</v>
      </c>
      <c r="B29" s="34" t="s">
        <v>128</v>
      </c>
      <c r="C29" s="34"/>
      <c r="D29" s="34"/>
      <c r="E29" s="34"/>
      <c r="F29" s="34"/>
      <c r="G29" s="34"/>
      <c r="H29" s="34"/>
      <c r="I29" s="34"/>
      <c r="J29" s="34"/>
      <c r="K29" s="34">
        <f t="shared" si="6"/>
        <v>0</v>
      </c>
      <c r="L29" s="34">
        <v>8.84</v>
      </c>
      <c r="M29" s="34">
        <v>3.33</v>
      </c>
      <c r="N29" s="34">
        <f t="shared" si="5"/>
        <v>14.7186</v>
      </c>
      <c r="O29" s="34">
        <f t="shared" si="2"/>
        <v>14.7186</v>
      </c>
      <c r="P29" s="34"/>
      <c r="Q29" s="33"/>
      <c r="R29" s="33"/>
      <c r="S29" s="33"/>
      <c r="T29" s="33"/>
      <c r="U29" s="33">
        <f t="shared" si="3"/>
        <v>0</v>
      </c>
      <c r="V29" s="33">
        <f t="shared" si="4"/>
        <v>0</v>
      </c>
    </row>
    <row r="30" spans="1:22" ht="12.75" hidden="1">
      <c r="A30" s="34">
        <v>22</v>
      </c>
      <c r="B30" s="34" t="s">
        <v>127</v>
      </c>
      <c r="C30" s="34"/>
      <c r="D30" s="34"/>
      <c r="E30" s="34"/>
      <c r="F30" s="34"/>
      <c r="G30" s="34"/>
      <c r="H30" s="34"/>
      <c r="I30" s="34"/>
      <c r="J30" s="34"/>
      <c r="K30" s="34">
        <f t="shared" si="6"/>
        <v>0</v>
      </c>
      <c r="L30" s="34">
        <v>8.4</v>
      </c>
      <c r="M30" s="34">
        <v>3.495</v>
      </c>
      <c r="N30" s="34">
        <f t="shared" si="5"/>
        <v>14.679</v>
      </c>
      <c r="O30" s="34">
        <f t="shared" si="2"/>
        <v>14.679</v>
      </c>
      <c r="P30" s="34"/>
      <c r="Q30" s="33"/>
      <c r="R30" s="33"/>
      <c r="S30" s="33"/>
      <c r="T30" s="33"/>
      <c r="U30" s="33">
        <f t="shared" si="3"/>
        <v>0</v>
      </c>
      <c r="V30" s="33">
        <f t="shared" si="4"/>
        <v>0</v>
      </c>
    </row>
    <row r="31" spans="1:22" ht="12.75" hidden="1">
      <c r="A31" s="34">
        <v>23</v>
      </c>
      <c r="B31" s="34"/>
      <c r="C31" s="34" t="s">
        <v>129</v>
      </c>
      <c r="D31" s="34"/>
      <c r="E31" s="34"/>
      <c r="F31" s="34"/>
      <c r="G31" s="34"/>
      <c r="H31" s="34"/>
      <c r="I31" s="34"/>
      <c r="J31" s="34"/>
      <c r="K31" s="34">
        <f t="shared" si="6"/>
        <v>0</v>
      </c>
      <c r="L31" s="34"/>
      <c r="M31" s="34"/>
      <c r="N31" s="34">
        <f t="shared" si="5"/>
        <v>0</v>
      </c>
      <c r="O31" s="34">
        <f t="shared" si="2"/>
        <v>0</v>
      </c>
      <c r="P31" s="34"/>
      <c r="Q31" s="33"/>
      <c r="R31" s="33"/>
      <c r="S31" s="33"/>
      <c r="T31" s="33"/>
      <c r="U31" s="33">
        <f t="shared" si="3"/>
        <v>0</v>
      </c>
      <c r="V31" s="33">
        <f t="shared" si="4"/>
        <v>0</v>
      </c>
    </row>
    <row r="32" spans="1:22" ht="12.75" hidden="1">
      <c r="A32" s="34">
        <v>24</v>
      </c>
      <c r="B32" s="34" t="s">
        <v>130</v>
      </c>
      <c r="C32" s="34"/>
      <c r="D32" s="34">
        <v>7.92</v>
      </c>
      <c r="E32" s="34">
        <v>0.74</v>
      </c>
      <c r="F32" s="34">
        <v>1.065</v>
      </c>
      <c r="G32" s="34">
        <v>1.635</v>
      </c>
      <c r="H32" s="34">
        <v>2.185</v>
      </c>
      <c r="I32" s="34">
        <v>2.53</v>
      </c>
      <c r="J32" s="34">
        <v>2.725</v>
      </c>
      <c r="K32" s="34">
        <f t="shared" si="6"/>
        <v>15.882075</v>
      </c>
      <c r="L32" s="34"/>
      <c r="M32" s="34"/>
      <c r="N32" s="34">
        <f t="shared" si="5"/>
        <v>0</v>
      </c>
      <c r="O32" s="34">
        <f t="shared" si="2"/>
        <v>15.882075</v>
      </c>
      <c r="P32" s="34"/>
      <c r="Q32" s="33"/>
      <c r="R32" s="33"/>
      <c r="S32" s="33"/>
      <c r="T32" s="33"/>
      <c r="U32" s="33">
        <f t="shared" si="3"/>
        <v>0</v>
      </c>
      <c r="V32" s="33">
        <f t="shared" si="4"/>
        <v>0</v>
      </c>
    </row>
    <row r="33" spans="1:22" ht="12.75" hidden="1">
      <c r="A33" s="34">
        <v>25</v>
      </c>
      <c r="B33" s="34" t="s">
        <v>131</v>
      </c>
      <c r="C33" s="34"/>
      <c r="D33" s="34"/>
      <c r="E33" s="34"/>
      <c r="F33" s="34"/>
      <c r="G33" s="34"/>
      <c r="H33" s="34"/>
      <c r="I33" s="34"/>
      <c r="J33" s="34"/>
      <c r="K33" s="34">
        <f t="shared" si="6"/>
        <v>0</v>
      </c>
      <c r="L33" s="34">
        <v>7.41</v>
      </c>
      <c r="M33" s="34">
        <v>2.84</v>
      </c>
      <c r="N33" s="34">
        <f t="shared" si="5"/>
        <v>10.5222</v>
      </c>
      <c r="O33" s="34">
        <f t="shared" si="2"/>
        <v>10.5222</v>
      </c>
      <c r="P33" s="34"/>
      <c r="Q33" s="33"/>
      <c r="R33" s="33"/>
      <c r="S33" s="33"/>
      <c r="T33" s="33"/>
      <c r="U33" s="33">
        <f t="shared" si="3"/>
        <v>0</v>
      </c>
      <c r="V33" s="33">
        <f t="shared" si="4"/>
        <v>0</v>
      </c>
    </row>
    <row r="34" spans="1:22" ht="12.75" hidden="1">
      <c r="A34" s="34">
        <v>26</v>
      </c>
      <c r="B34" s="34" t="s">
        <v>132</v>
      </c>
      <c r="C34" s="34"/>
      <c r="D34" s="34"/>
      <c r="E34" s="34"/>
      <c r="F34" s="34"/>
      <c r="G34" s="34"/>
      <c r="H34" s="34"/>
      <c r="I34" s="34"/>
      <c r="J34" s="34"/>
      <c r="K34" s="34">
        <f t="shared" si="6"/>
        <v>0</v>
      </c>
      <c r="L34" s="34">
        <v>7.45</v>
      </c>
      <c r="M34" s="34">
        <v>2.46</v>
      </c>
      <c r="N34" s="34">
        <f t="shared" si="5"/>
        <v>9.1635</v>
      </c>
      <c r="O34" s="34">
        <f t="shared" si="2"/>
        <v>9.1635</v>
      </c>
      <c r="P34" s="34"/>
      <c r="Q34" s="33"/>
      <c r="R34" s="33"/>
      <c r="S34" s="33"/>
      <c r="T34" s="33"/>
      <c r="U34" s="33">
        <f t="shared" si="3"/>
        <v>0</v>
      </c>
      <c r="V34" s="33">
        <f t="shared" si="4"/>
        <v>0</v>
      </c>
    </row>
    <row r="35" spans="1:22" ht="12.75">
      <c r="A35" s="34">
        <v>27</v>
      </c>
      <c r="B35" s="34" t="s">
        <v>228</v>
      </c>
      <c r="C35" s="34"/>
      <c r="D35" s="34">
        <v>8.432</v>
      </c>
      <c r="E35" s="34">
        <v>0.67</v>
      </c>
      <c r="F35" s="34">
        <v>1.096</v>
      </c>
      <c r="G35" s="34">
        <v>1.716</v>
      </c>
      <c r="H35" s="34">
        <v>2.403</v>
      </c>
      <c r="I35" s="34">
        <v>2.746</v>
      </c>
      <c r="J35" s="34">
        <v>2.84</v>
      </c>
      <c r="K35" s="34">
        <f t="shared" si="6"/>
        <v>18.068722</v>
      </c>
      <c r="L35" s="34">
        <v>7.85</v>
      </c>
      <c r="M35" s="34">
        <v>2.585</v>
      </c>
      <c r="N35" s="34">
        <f t="shared" si="5"/>
        <v>10.146125</v>
      </c>
      <c r="O35" s="34">
        <f t="shared" si="2"/>
        <v>28.214847</v>
      </c>
      <c r="P35" s="34"/>
      <c r="Q35" s="33"/>
      <c r="R35" s="33"/>
      <c r="S35" s="33"/>
      <c r="T35" s="33"/>
      <c r="U35" s="33">
        <f t="shared" si="3"/>
        <v>0</v>
      </c>
      <c r="V35" s="33">
        <f t="shared" si="4"/>
        <v>0</v>
      </c>
    </row>
    <row r="36" spans="1:22" ht="12.75">
      <c r="A36" s="34">
        <v>28</v>
      </c>
      <c r="B36" s="34" t="s">
        <v>312</v>
      </c>
      <c r="C36" s="34"/>
      <c r="D36" s="34">
        <v>8.017</v>
      </c>
      <c r="E36" s="34">
        <v>0.17</v>
      </c>
      <c r="F36" s="34">
        <v>0.94</v>
      </c>
      <c r="G36" s="34">
        <v>1.405</v>
      </c>
      <c r="H36" s="34">
        <v>1.97</v>
      </c>
      <c r="I36" s="34">
        <v>2.39</v>
      </c>
      <c r="J36" s="34">
        <v>2.715</v>
      </c>
      <c r="K36" s="34">
        <f t="shared" si="6"/>
        <v>14.598455937499997</v>
      </c>
      <c r="L36" s="34">
        <v>7.455</v>
      </c>
      <c r="M36" s="34">
        <v>2.335</v>
      </c>
      <c r="N36" s="34">
        <f t="shared" si="5"/>
        <v>8.7037125</v>
      </c>
      <c r="O36" s="34">
        <f t="shared" si="2"/>
        <v>23.302168437499997</v>
      </c>
      <c r="P36" s="34"/>
      <c r="Q36" s="33"/>
      <c r="R36" s="33"/>
      <c r="S36" s="33"/>
      <c r="T36" s="33"/>
      <c r="U36" s="33">
        <f t="shared" si="3"/>
        <v>0</v>
      </c>
      <c r="V36" s="33">
        <f t="shared" si="4"/>
        <v>0</v>
      </c>
    </row>
    <row r="37" spans="1:22" ht="12.75">
      <c r="A37" s="34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>
        <f t="shared" si="6"/>
        <v>0</v>
      </c>
      <c r="L37" s="34"/>
      <c r="M37" s="34"/>
      <c r="N37" s="34">
        <f t="shared" si="5"/>
        <v>0</v>
      </c>
      <c r="O37" s="34">
        <f t="shared" si="2"/>
        <v>0</v>
      </c>
      <c r="P37" s="34"/>
      <c r="Q37" s="33"/>
      <c r="R37" s="33"/>
      <c r="S37" s="33"/>
      <c r="T37" s="33"/>
      <c r="U37" s="33">
        <f t="shared" si="3"/>
        <v>0</v>
      </c>
      <c r="V37" s="33">
        <f t="shared" si="4"/>
        <v>0</v>
      </c>
    </row>
    <row r="38" spans="1:22" ht="12.75">
      <c r="A38" s="34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>
        <f t="shared" si="6"/>
        <v>0</v>
      </c>
      <c r="L38" s="34"/>
      <c r="M38" s="34"/>
      <c r="N38" s="34">
        <f t="shared" si="5"/>
        <v>0</v>
      </c>
      <c r="O38" s="34">
        <f t="shared" si="2"/>
        <v>0</v>
      </c>
      <c r="P38" s="34"/>
      <c r="Q38" s="33"/>
      <c r="R38" s="33"/>
      <c r="S38" s="33"/>
      <c r="T38" s="33"/>
      <c r="U38" s="33">
        <f t="shared" si="3"/>
        <v>0</v>
      </c>
      <c r="V38" s="33">
        <f t="shared" si="4"/>
        <v>0</v>
      </c>
    </row>
    <row r="39" spans="1:22" ht="12.75">
      <c r="A39" s="34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f t="shared" si="6"/>
        <v>0</v>
      </c>
      <c r="L39" s="34"/>
      <c r="M39" s="34"/>
      <c r="N39" s="34">
        <f t="shared" si="5"/>
        <v>0</v>
      </c>
      <c r="O39" s="34">
        <f t="shared" si="2"/>
        <v>0</v>
      </c>
      <c r="P39" s="34"/>
      <c r="Q39" s="33"/>
      <c r="R39" s="33"/>
      <c r="S39" s="33"/>
      <c r="T39" s="33"/>
      <c r="U39" s="33">
        <f t="shared" si="3"/>
        <v>0</v>
      </c>
      <c r="V39" s="33">
        <f t="shared" si="4"/>
        <v>0</v>
      </c>
    </row>
    <row r="40" spans="1:22" ht="12.75">
      <c r="A40" s="34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>
        <f t="shared" si="6"/>
        <v>0</v>
      </c>
      <c r="L40" s="34"/>
      <c r="M40" s="34"/>
      <c r="N40" s="34">
        <f t="shared" si="5"/>
        <v>0</v>
      </c>
      <c r="O40" s="34">
        <f t="shared" si="2"/>
        <v>0</v>
      </c>
      <c r="P40" s="34"/>
      <c r="Q40" s="33"/>
      <c r="R40" s="33"/>
      <c r="S40" s="33"/>
      <c r="T40" s="33"/>
      <c r="U40" s="33">
        <f t="shared" si="3"/>
        <v>0</v>
      </c>
      <c r="V40" s="33">
        <f t="shared" si="4"/>
        <v>0</v>
      </c>
    </row>
    <row r="41" spans="1:22" ht="12.75">
      <c r="A41" s="34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>
        <f t="shared" si="6"/>
        <v>0</v>
      </c>
      <c r="L41" s="34"/>
      <c r="M41" s="34"/>
      <c r="N41" s="34">
        <f t="shared" si="5"/>
        <v>0</v>
      </c>
      <c r="O41" s="34">
        <f aca="true" t="shared" si="7" ref="O41:O58">K41+N41</f>
        <v>0</v>
      </c>
      <c r="P41" s="34"/>
      <c r="Q41" s="33"/>
      <c r="R41" s="33"/>
      <c r="S41" s="33"/>
      <c r="T41" s="33"/>
      <c r="U41" s="33">
        <f aca="true" t="shared" si="8" ref="U41:U58">0.75*(P41+Q41)/2*(S41+T41)/2</f>
        <v>0</v>
      </c>
      <c r="V41" s="33">
        <f aca="true" t="shared" si="9" ref="V41:V58">0.82*R41*(S41+T41)/2</f>
        <v>0</v>
      </c>
    </row>
    <row r="42" spans="1:22" ht="12.75">
      <c r="A42" s="34">
        <v>34</v>
      </c>
      <c r="B42" s="34"/>
      <c r="C42" s="34"/>
      <c r="D42" s="34"/>
      <c r="E42" s="34"/>
      <c r="F42" s="34"/>
      <c r="G42" s="34"/>
      <c r="H42" s="34"/>
      <c r="I42" s="34"/>
      <c r="J42" s="34"/>
      <c r="K42" s="34">
        <f t="shared" si="6"/>
        <v>0</v>
      </c>
      <c r="L42" s="34"/>
      <c r="M42" s="34"/>
      <c r="N42" s="34">
        <f t="shared" si="5"/>
        <v>0</v>
      </c>
      <c r="O42" s="34">
        <f t="shared" si="7"/>
        <v>0</v>
      </c>
      <c r="P42" s="34"/>
      <c r="Q42" s="33"/>
      <c r="R42" s="33"/>
      <c r="S42" s="33"/>
      <c r="T42" s="33"/>
      <c r="U42" s="33">
        <f t="shared" si="8"/>
        <v>0</v>
      </c>
      <c r="V42" s="33">
        <f t="shared" si="9"/>
        <v>0</v>
      </c>
    </row>
    <row r="43" spans="1:22" ht="12.75">
      <c r="A43" s="34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>
        <f t="shared" si="6"/>
        <v>0</v>
      </c>
      <c r="L43" s="34"/>
      <c r="M43" s="34"/>
      <c r="N43" s="34">
        <f t="shared" si="5"/>
        <v>0</v>
      </c>
      <c r="O43" s="34">
        <f t="shared" si="7"/>
        <v>0</v>
      </c>
      <c r="P43" s="34"/>
      <c r="Q43" s="33"/>
      <c r="R43" s="33"/>
      <c r="S43" s="33"/>
      <c r="T43" s="33"/>
      <c r="U43" s="33">
        <f t="shared" si="8"/>
        <v>0</v>
      </c>
      <c r="V43" s="33">
        <f t="shared" si="9"/>
        <v>0</v>
      </c>
    </row>
    <row r="44" spans="1:22" ht="12.75">
      <c r="A44" s="34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34">
        <f t="shared" si="6"/>
        <v>0</v>
      </c>
      <c r="L44" s="34"/>
      <c r="M44" s="34"/>
      <c r="N44" s="34">
        <f t="shared" si="5"/>
        <v>0</v>
      </c>
      <c r="O44" s="34">
        <f t="shared" si="7"/>
        <v>0</v>
      </c>
      <c r="P44" s="34"/>
      <c r="Q44" s="33"/>
      <c r="R44" s="33"/>
      <c r="S44" s="33"/>
      <c r="T44" s="33"/>
      <c r="U44" s="33">
        <f t="shared" si="8"/>
        <v>0</v>
      </c>
      <c r="V44" s="33">
        <f t="shared" si="9"/>
        <v>0</v>
      </c>
    </row>
    <row r="45" spans="1:22" ht="12.75">
      <c r="A45" s="34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34">
        <f t="shared" si="6"/>
        <v>0</v>
      </c>
      <c r="L45" s="34"/>
      <c r="M45" s="34"/>
      <c r="N45" s="34">
        <f t="shared" si="5"/>
        <v>0</v>
      </c>
      <c r="O45" s="34">
        <f t="shared" si="7"/>
        <v>0</v>
      </c>
      <c r="P45" s="34"/>
      <c r="Q45" s="33"/>
      <c r="R45" s="33"/>
      <c r="S45" s="33"/>
      <c r="T45" s="33"/>
      <c r="U45" s="33">
        <f t="shared" si="8"/>
        <v>0</v>
      </c>
      <c r="V45" s="33">
        <f t="shared" si="9"/>
        <v>0</v>
      </c>
    </row>
    <row r="46" spans="1:22" ht="12.75">
      <c r="A46" s="34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34">
        <f t="shared" si="6"/>
        <v>0</v>
      </c>
      <c r="L46" s="34"/>
      <c r="M46" s="34"/>
      <c r="N46" s="34">
        <f t="shared" si="5"/>
        <v>0</v>
      </c>
      <c r="O46" s="34">
        <f t="shared" si="7"/>
        <v>0</v>
      </c>
      <c r="P46" s="34"/>
      <c r="Q46" s="33"/>
      <c r="R46" s="33"/>
      <c r="S46" s="33"/>
      <c r="T46" s="33"/>
      <c r="U46" s="33">
        <f t="shared" si="8"/>
        <v>0</v>
      </c>
      <c r="V46" s="33">
        <f t="shared" si="9"/>
        <v>0</v>
      </c>
    </row>
    <row r="47" spans="1:22" ht="12.75">
      <c r="A47" s="34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34">
        <f t="shared" si="6"/>
        <v>0</v>
      </c>
      <c r="L47" s="34"/>
      <c r="M47" s="34"/>
      <c r="N47" s="34">
        <f t="shared" si="5"/>
        <v>0</v>
      </c>
      <c r="O47" s="34">
        <f t="shared" si="7"/>
        <v>0</v>
      </c>
      <c r="P47" s="34"/>
      <c r="Q47" s="33"/>
      <c r="R47" s="33"/>
      <c r="S47" s="33"/>
      <c r="T47" s="33"/>
      <c r="U47" s="33">
        <f t="shared" si="8"/>
        <v>0</v>
      </c>
      <c r="V47" s="33">
        <f t="shared" si="9"/>
        <v>0</v>
      </c>
    </row>
    <row r="48" spans="1:22" ht="12.75">
      <c r="A48" s="34">
        <v>40</v>
      </c>
      <c r="B48" s="34"/>
      <c r="C48" s="34"/>
      <c r="D48" s="34"/>
      <c r="E48" s="34"/>
      <c r="F48" s="34"/>
      <c r="G48" s="34"/>
      <c r="H48" s="34"/>
      <c r="I48" s="34"/>
      <c r="J48" s="34"/>
      <c r="K48" s="34">
        <f t="shared" si="6"/>
        <v>0</v>
      </c>
      <c r="L48" s="34"/>
      <c r="M48" s="34"/>
      <c r="N48" s="34">
        <f t="shared" si="5"/>
        <v>0</v>
      </c>
      <c r="O48" s="34">
        <f t="shared" si="7"/>
        <v>0</v>
      </c>
      <c r="P48" s="34"/>
      <c r="Q48" s="33"/>
      <c r="R48" s="33"/>
      <c r="S48" s="33"/>
      <c r="T48" s="33"/>
      <c r="U48" s="33">
        <f t="shared" si="8"/>
        <v>0</v>
      </c>
      <c r="V48" s="33">
        <f t="shared" si="9"/>
        <v>0</v>
      </c>
    </row>
    <row r="49" spans="1:22" ht="12.75">
      <c r="A49" s="34">
        <v>41</v>
      </c>
      <c r="B49" s="33"/>
      <c r="C49" s="33"/>
      <c r="D49" s="33"/>
      <c r="E49" s="33"/>
      <c r="F49" s="33"/>
      <c r="G49" s="33"/>
      <c r="H49" s="33"/>
      <c r="I49" s="33"/>
      <c r="J49" s="33"/>
      <c r="K49" s="33">
        <f t="shared" si="6"/>
        <v>0</v>
      </c>
      <c r="L49" s="33"/>
      <c r="M49" s="33"/>
      <c r="N49" s="33">
        <f t="shared" si="5"/>
        <v>0</v>
      </c>
      <c r="O49" s="33">
        <f t="shared" si="7"/>
        <v>0</v>
      </c>
      <c r="P49" s="33"/>
      <c r="Q49" s="33"/>
      <c r="R49" s="33"/>
      <c r="S49" s="33"/>
      <c r="T49" s="33"/>
      <c r="U49" s="33">
        <f t="shared" si="8"/>
        <v>0</v>
      </c>
      <c r="V49" s="33">
        <f t="shared" si="9"/>
        <v>0</v>
      </c>
    </row>
    <row r="50" spans="1:22" ht="12.75">
      <c r="A50" s="34">
        <v>42</v>
      </c>
      <c r="B50" s="33"/>
      <c r="C50" s="33"/>
      <c r="D50" s="33"/>
      <c r="E50" s="33"/>
      <c r="F50" s="33"/>
      <c r="G50" s="33"/>
      <c r="H50" s="33"/>
      <c r="I50" s="33"/>
      <c r="J50" s="33"/>
      <c r="K50" s="33">
        <f t="shared" si="6"/>
        <v>0</v>
      </c>
      <c r="L50" s="33"/>
      <c r="M50" s="33"/>
      <c r="N50" s="33">
        <f t="shared" si="5"/>
        <v>0</v>
      </c>
      <c r="O50" s="33">
        <f t="shared" si="7"/>
        <v>0</v>
      </c>
      <c r="P50" s="33"/>
      <c r="Q50" s="33"/>
      <c r="R50" s="33"/>
      <c r="S50" s="33"/>
      <c r="T50" s="33"/>
      <c r="U50" s="33">
        <f t="shared" si="8"/>
        <v>0</v>
      </c>
      <c r="V50" s="33">
        <f t="shared" si="9"/>
        <v>0</v>
      </c>
    </row>
    <row r="51" spans="1:22" ht="12.75">
      <c r="A51" s="34">
        <v>43</v>
      </c>
      <c r="B51" s="33"/>
      <c r="C51" s="33"/>
      <c r="D51" s="33"/>
      <c r="E51" s="33"/>
      <c r="F51" s="33"/>
      <c r="G51" s="33"/>
      <c r="H51" s="33"/>
      <c r="I51" s="33"/>
      <c r="J51" s="33"/>
      <c r="K51" s="33">
        <f t="shared" si="6"/>
        <v>0</v>
      </c>
      <c r="L51" s="33"/>
      <c r="M51" s="33"/>
      <c r="N51" s="33">
        <f t="shared" si="5"/>
        <v>0</v>
      </c>
      <c r="O51" s="33">
        <f t="shared" si="7"/>
        <v>0</v>
      </c>
      <c r="P51" s="33"/>
      <c r="Q51" s="33"/>
      <c r="R51" s="33"/>
      <c r="S51" s="33"/>
      <c r="T51" s="33"/>
      <c r="U51" s="33">
        <f t="shared" si="8"/>
        <v>0</v>
      </c>
      <c r="V51" s="33">
        <f t="shared" si="9"/>
        <v>0</v>
      </c>
    </row>
    <row r="52" spans="1:22" ht="12.75">
      <c r="A52" s="34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>
        <f t="shared" si="6"/>
        <v>0</v>
      </c>
      <c r="L52" s="33"/>
      <c r="M52" s="33"/>
      <c r="N52" s="33">
        <f t="shared" si="5"/>
        <v>0</v>
      </c>
      <c r="O52" s="33">
        <f t="shared" si="7"/>
        <v>0</v>
      </c>
      <c r="P52" s="33"/>
      <c r="Q52" s="33"/>
      <c r="R52" s="33"/>
      <c r="S52" s="33"/>
      <c r="T52" s="33"/>
      <c r="U52" s="33">
        <f t="shared" si="8"/>
        <v>0</v>
      </c>
      <c r="V52" s="33">
        <f t="shared" si="9"/>
        <v>0</v>
      </c>
    </row>
    <row r="53" spans="1:22" ht="12.75">
      <c r="A53" s="34">
        <v>45</v>
      </c>
      <c r="B53" s="33"/>
      <c r="C53" s="33"/>
      <c r="D53" s="33"/>
      <c r="E53" s="33"/>
      <c r="F53" s="33"/>
      <c r="G53" s="33"/>
      <c r="H53" s="33"/>
      <c r="I53" s="33"/>
      <c r="J53" s="33"/>
      <c r="K53" s="33">
        <f t="shared" si="6"/>
        <v>0</v>
      </c>
      <c r="L53" s="33"/>
      <c r="M53" s="33"/>
      <c r="N53" s="33">
        <f t="shared" si="5"/>
        <v>0</v>
      </c>
      <c r="O53" s="33">
        <f t="shared" si="7"/>
        <v>0</v>
      </c>
      <c r="P53" s="33"/>
      <c r="Q53" s="33"/>
      <c r="R53" s="33"/>
      <c r="S53" s="33"/>
      <c r="T53" s="33"/>
      <c r="U53" s="33">
        <f t="shared" si="8"/>
        <v>0</v>
      </c>
      <c r="V53" s="33">
        <f t="shared" si="9"/>
        <v>0</v>
      </c>
    </row>
    <row r="54" spans="1:22" ht="12.75">
      <c r="A54" s="34">
        <v>46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f t="shared" si="6"/>
        <v>0</v>
      </c>
      <c r="L54" s="33"/>
      <c r="M54" s="33"/>
      <c r="N54" s="33">
        <f t="shared" si="5"/>
        <v>0</v>
      </c>
      <c r="O54" s="33">
        <f t="shared" si="7"/>
        <v>0</v>
      </c>
      <c r="P54" s="33"/>
      <c r="Q54" s="33"/>
      <c r="R54" s="33"/>
      <c r="S54" s="33"/>
      <c r="T54" s="33"/>
      <c r="U54" s="33">
        <f t="shared" si="8"/>
        <v>0</v>
      </c>
      <c r="V54" s="33">
        <f t="shared" si="9"/>
        <v>0</v>
      </c>
    </row>
    <row r="55" spans="1:22" ht="12.75">
      <c r="A55" s="34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>
        <f t="shared" si="6"/>
        <v>0</v>
      </c>
      <c r="L55" s="33"/>
      <c r="M55" s="33"/>
      <c r="N55" s="33">
        <f t="shared" si="5"/>
        <v>0</v>
      </c>
      <c r="O55" s="33">
        <f t="shared" si="7"/>
        <v>0</v>
      </c>
      <c r="P55" s="33"/>
      <c r="Q55" s="33"/>
      <c r="R55" s="33"/>
      <c r="S55" s="33"/>
      <c r="T55" s="33"/>
      <c r="U55" s="33">
        <f t="shared" si="8"/>
        <v>0</v>
      </c>
      <c r="V55" s="33">
        <f t="shared" si="9"/>
        <v>0</v>
      </c>
    </row>
    <row r="56" spans="1:22" ht="12.75">
      <c r="A56" s="34"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>
        <f t="shared" si="6"/>
        <v>0</v>
      </c>
      <c r="L56" s="33"/>
      <c r="M56" s="33"/>
      <c r="N56" s="33">
        <f t="shared" si="5"/>
        <v>0</v>
      </c>
      <c r="O56" s="33">
        <f t="shared" si="7"/>
        <v>0</v>
      </c>
      <c r="P56" s="33"/>
      <c r="Q56" s="33"/>
      <c r="R56" s="33"/>
      <c r="S56" s="33"/>
      <c r="T56" s="33"/>
      <c r="U56" s="33">
        <f t="shared" si="8"/>
        <v>0</v>
      </c>
      <c r="V56" s="33">
        <f t="shared" si="9"/>
        <v>0</v>
      </c>
    </row>
    <row r="57" spans="1:22" ht="12.75">
      <c r="A57" s="34">
        <v>49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f t="shared" si="6"/>
        <v>0</v>
      </c>
      <c r="L57" s="33"/>
      <c r="M57" s="33"/>
      <c r="N57" s="33">
        <f t="shared" si="5"/>
        <v>0</v>
      </c>
      <c r="O57" s="33">
        <f t="shared" si="7"/>
        <v>0</v>
      </c>
      <c r="P57" s="33"/>
      <c r="Q57" s="33"/>
      <c r="R57" s="33"/>
      <c r="S57" s="33"/>
      <c r="T57" s="33"/>
      <c r="U57" s="33">
        <f t="shared" si="8"/>
        <v>0</v>
      </c>
      <c r="V57" s="33">
        <f t="shared" si="9"/>
        <v>0</v>
      </c>
    </row>
    <row r="58" spans="1:22" ht="12.75">
      <c r="A58" s="34">
        <v>50</v>
      </c>
      <c r="B58" s="33"/>
      <c r="C58" s="33"/>
      <c r="D58" s="33"/>
      <c r="E58" s="33"/>
      <c r="F58" s="33"/>
      <c r="G58" s="33"/>
      <c r="H58" s="33"/>
      <c r="I58" s="33"/>
      <c r="J58" s="33"/>
      <c r="K58" s="33">
        <f t="shared" si="6"/>
        <v>0</v>
      </c>
      <c r="L58" s="33"/>
      <c r="M58" s="33"/>
      <c r="N58" s="33">
        <f t="shared" si="5"/>
        <v>0</v>
      </c>
      <c r="O58" s="33">
        <f t="shared" si="7"/>
        <v>0</v>
      </c>
      <c r="P58" s="33"/>
      <c r="Q58" s="33"/>
      <c r="R58" s="33"/>
      <c r="S58" s="33"/>
      <c r="T58" s="33"/>
      <c r="U58" s="33">
        <f t="shared" si="8"/>
        <v>0</v>
      </c>
      <c r="V58" s="33">
        <f t="shared" si="9"/>
        <v>0</v>
      </c>
    </row>
    <row r="60" spans="11:19" ht="12.75">
      <c r="K60" s="83" t="s">
        <v>54</v>
      </c>
      <c r="L60" s="83"/>
      <c r="M60" s="83"/>
      <c r="N60" s="83"/>
      <c r="O60" s="83"/>
      <c r="P60" s="83"/>
      <c r="Q60" s="83"/>
      <c r="R60" s="83"/>
      <c r="S60" s="83"/>
    </row>
    <row r="64" ht="18">
      <c r="C64" s="32"/>
    </row>
    <row r="65" ht="18">
      <c r="C65" s="32"/>
    </row>
    <row r="66" ht="18">
      <c r="C66" s="32"/>
    </row>
    <row r="67" spans="5:8" ht="12.75">
      <c r="E67" s="31"/>
      <c r="F67" s="31"/>
      <c r="G67" s="31"/>
      <c r="H67" s="31"/>
    </row>
  </sheetData>
  <sheetProtection/>
  <mergeCells count="11">
    <mergeCell ref="A1:V1"/>
    <mergeCell ref="A2:V2"/>
    <mergeCell ref="A3:V3"/>
    <mergeCell ref="A4:V4"/>
    <mergeCell ref="K60:S60"/>
    <mergeCell ref="A5:V5"/>
    <mergeCell ref="A7:A8"/>
    <mergeCell ref="B7:B8"/>
    <mergeCell ref="D7:K7"/>
    <mergeCell ref="L7:N7"/>
    <mergeCell ref="P7:V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7.625" style="1" bestFit="1" customWidth="1"/>
    <col min="2" max="2" width="23.75390625" style="0" customWidth="1"/>
    <col min="3" max="3" width="11.75390625" style="0" customWidth="1"/>
    <col min="4" max="4" width="18.00390625" style="1" customWidth="1"/>
    <col min="5" max="5" width="17.875" style="0" customWidth="1"/>
    <col min="6" max="6" width="10.75390625" style="0" hidden="1" customWidth="1"/>
    <col min="7" max="7" width="10.75390625" style="0" customWidth="1"/>
    <col min="8" max="9" width="7.75390625" style="1" customWidth="1"/>
    <col min="10" max="10" width="7.00390625" style="1" customWidth="1"/>
    <col min="11" max="11" width="7.875" style="1" customWidth="1"/>
    <col min="12" max="13" width="6.875" style="1" customWidth="1"/>
    <col min="14" max="14" width="7.375" style="1" customWidth="1"/>
    <col min="15" max="15" width="7.625" style="1" customWidth="1"/>
  </cols>
  <sheetData>
    <row r="1" spans="1:15" ht="30" customHeight="1">
      <c r="A1" s="71" t="s">
        <v>184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42" customHeight="1">
      <c r="A2" s="77" t="s">
        <v>185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2" t="s">
        <v>0</v>
      </c>
      <c r="B3" s="72" t="s">
        <v>101</v>
      </c>
      <c r="C3" s="76" t="s">
        <v>12</v>
      </c>
      <c r="D3" s="76"/>
      <c r="E3" s="74" t="s">
        <v>5</v>
      </c>
      <c r="F3" s="40" t="s">
        <v>2</v>
      </c>
      <c r="G3" s="40" t="s">
        <v>164</v>
      </c>
      <c r="H3" s="79" t="s">
        <v>13</v>
      </c>
      <c r="I3" s="80"/>
      <c r="J3" s="80"/>
      <c r="K3" s="80"/>
      <c r="L3" s="80"/>
      <c r="M3" s="80"/>
      <c r="N3" s="81"/>
      <c r="O3" s="82" t="s">
        <v>15</v>
      </c>
    </row>
    <row r="4" spans="1:15" ht="19.5" customHeight="1">
      <c r="A4" s="73"/>
      <c r="B4" s="73"/>
      <c r="C4" s="8" t="s">
        <v>180</v>
      </c>
      <c r="D4" s="7" t="s">
        <v>138</v>
      </c>
      <c r="E4" s="75"/>
      <c r="F4" s="41" t="s">
        <v>3</v>
      </c>
      <c r="G4" s="41"/>
      <c r="H4" s="8" t="s">
        <v>6</v>
      </c>
      <c r="I4" s="8" t="s">
        <v>7</v>
      </c>
      <c r="J4" s="8" t="s">
        <v>8</v>
      </c>
      <c r="K4" s="8" t="s">
        <v>9</v>
      </c>
      <c r="L4" s="8" t="s">
        <v>17</v>
      </c>
      <c r="M4" s="8" t="s">
        <v>103</v>
      </c>
      <c r="N4" s="8" t="s">
        <v>106</v>
      </c>
      <c r="O4" s="82"/>
    </row>
    <row r="5" spans="1:15" ht="19.5" customHeight="1">
      <c r="A5" s="48" t="s">
        <v>122</v>
      </c>
      <c r="B5" s="53" t="s">
        <v>145</v>
      </c>
      <c r="C5" s="8" t="s">
        <v>163</v>
      </c>
      <c r="D5" s="54">
        <v>15</v>
      </c>
      <c r="E5" s="55"/>
      <c r="F5" s="3"/>
      <c r="G5" s="58" t="s">
        <v>164</v>
      </c>
      <c r="H5" s="8">
        <v>10</v>
      </c>
      <c r="I5" s="8">
        <v>6</v>
      </c>
      <c r="J5" s="8">
        <v>11</v>
      </c>
      <c r="K5" s="8">
        <v>8</v>
      </c>
      <c r="L5" s="8"/>
      <c r="M5" s="8"/>
      <c r="N5" s="8"/>
      <c r="O5" s="42">
        <f>SUM(H5:N5)</f>
        <v>35</v>
      </c>
    </row>
    <row r="6" spans="1:15" ht="19.5" customHeight="1">
      <c r="A6" s="49">
        <v>2</v>
      </c>
      <c r="B6" s="50" t="s">
        <v>139</v>
      </c>
      <c r="C6" s="8" t="s">
        <v>140</v>
      </c>
      <c r="D6" s="46"/>
      <c r="E6" s="8" t="s">
        <v>181</v>
      </c>
      <c r="F6" s="3"/>
      <c r="G6" s="54"/>
      <c r="H6" s="8">
        <v>6</v>
      </c>
      <c r="I6" s="8">
        <v>3</v>
      </c>
      <c r="J6" s="8">
        <v>1</v>
      </c>
      <c r="K6" s="8">
        <v>1</v>
      </c>
      <c r="L6" s="8"/>
      <c r="M6" s="8"/>
      <c r="N6" s="8"/>
      <c r="O6" s="42">
        <f>SUM(H6:N6)</f>
        <v>11</v>
      </c>
    </row>
    <row r="7" spans="1:15" ht="19.5" customHeight="1">
      <c r="A7" s="49">
        <v>3</v>
      </c>
      <c r="B7" s="50" t="s">
        <v>141</v>
      </c>
      <c r="C7" s="8" t="s">
        <v>142</v>
      </c>
      <c r="D7" s="8"/>
      <c r="E7" s="8"/>
      <c r="F7" s="3"/>
      <c r="G7" s="54"/>
      <c r="H7" s="8">
        <v>5</v>
      </c>
      <c r="I7" s="8">
        <v>4</v>
      </c>
      <c r="J7" s="8">
        <v>6</v>
      </c>
      <c r="K7" s="8">
        <v>4</v>
      </c>
      <c r="L7" s="8"/>
      <c r="M7" s="8"/>
      <c r="N7" s="8"/>
      <c r="O7" s="42">
        <f>SUM(H7:N7)</f>
        <v>19</v>
      </c>
    </row>
    <row r="8" spans="1:15" ht="19.5" customHeight="1">
      <c r="A8" s="49">
        <v>4</v>
      </c>
      <c r="B8" s="50" t="s">
        <v>143</v>
      </c>
      <c r="C8" s="8" t="s">
        <v>136</v>
      </c>
      <c r="D8" s="8"/>
      <c r="E8" s="8"/>
      <c r="F8" s="3"/>
      <c r="G8" s="54"/>
      <c r="H8" s="8">
        <v>1</v>
      </c>
      <c r="I8" s="8">
        <v>2</v>
      </c>
      <c r="J8" s="8">
        <v>2</v>
      </c>
      <c r="K8" s="8">
        <v>3</v>
      </c>
      <c r="L8" s="8"/>
      <c r="M8" s="8"/>
      <c r="N8" s="8"/>
      <c r="O8" s="42">
        <f>SUM(H8:N8)</f>
        <v>8</v>
      </c>
    </row>
    <row r="9" spans="1:15" ht="19.5" customHeight="1">
      <c r="A9" s="49">
        <v>5</v>
      </c>
      <c r="B9" s="50" t="s">
        <v>146</v>
      </c>
      <c r="C9" s="8" t="s">
        <v>162</v>
      </c>
      <c r="D9" s="8">
        <v>8</v>
      </c>
      <c r="E9" s="8"/>
      <c r="F9" s="3"/>
      <c r="G9" s="54" t="s">
        <v>164</v>
      </c>
      <c r="H9" s="8">
        <v>15</v>
      </c>
      <c r="I9" s="8">
        <v>9</v>
      </c>
      <c r="J9" s="8">
        <v>13</v>
      </c>
      <c r="K9" s="8">
        <v>10</v>
      </c>
      <c r="L9" s="8"/>
      <c r="M9" s="8"/>
      <c r="N9" s="8"/>
      <c r="O9" s="42">
        <f>SUM(H9:N9)</f>
        <v>47</v>
      </c>
    </row>
    <row r="10" spans="1:15" ht="19.5" customHeight="1">
      <c r="A10" s="49">
        <v>6</v>
      </c>
      <c r="B10" s="50" t="s">
        <v>147</v>
      </c>
      <c r="C10" s="8" t="s">
        <v>161</v>
      </c>
      <c r="D10" s="8">
        <v>4</v>
      </c>
      <c r="E10" s="8"/>
      <c r="F10" s="44"/>
      <c r="G10" s="54" t="s">
        <v>164</v>
      </c>
      <c r="H10" s="8">
        <v>13</v>
      </c>
      <c r="I10" s="8">
        <v>16</v>
      </c>
      <c r="J10" s="8">
        <v>17</v>
      </c>
      <c r="K10" s="8">
        <v>15</v>
      </c>
      <c r="L10" s="8"/>
      <c r="M10" s="8"/>
      <c r="N10" s="8"/>
      <c r="O10" s="42">
        <f aca="true" t="shared" si="0" ref="O10:O21">SUM(H10:N10)</f>
        <v>61</v>
      </c>
    </row>
    <row r="11" spans="1:15" ht="19.5" customHeight="1">
      <c r="A11" s="49">
        <v>7</v>
      </c>
      <c r="B11" s="50" t="s">
        <v>148</v>
      </c>
      <c r="C11" s="8" t="s">
        <v>160</v>
      </c>
      <c r="D11" s="8">
        <v>17</v>
      </c>
      <c r="E11" s="8" t="s">
        <v>149</v>
      </c>
      <c r="F11" s="44"/>
      <c r="G11" s="54" t="s">
        <v>164</v>
      </c>
      <c r="H11" s="8" t="s">
        <v>118</v>
      </c>
      <c r="I11" s="8">
        <v>8</v>
      </c>
      <c r="J11" s="8">
        <v>7</v>
      </c>
      <c r="K11" s="8">
        <v>7</v>
      </c>
      <c r="L11" s="8"/>
      <c r="M11" s="8"/>
      <c r="N11" s="8"/>
      <c r="O11" s="42">
        <f>SUM(H11:N11)+18</f>
        <v>40</v>
      </c>
    </row>
    <row r="12" spans="1:15" ht="19.5" customHeight="1">
      <c r="A12" s="49">
        <v>8</v>
      </c>
      <c r="B12" s="50" t="s">
        <v>150</v>
      </c>
      <c r="C12" s="8" t="s">
        <v>159</v>
      </c>
      <c r="D12" s="8">
        <v>3</v>
      </c>
      <c r="E12" s="8" t="s">
        <v>151</v>
      </c>
      <c r="F12" s="44"/>
      <c r="G12" s="54" t="s">
        <v>164</v>
      </c>
      <c r="H12" s="8">
        <v>16</v>
      </c>
      <c r="I12" s="8">
        <v>12</v>
      </c>
      <c r="J12" s="8">
        <v>12</v>
      </c>
      <c r="K12" s="8" t="s">
        <v>118</v>
      </c>
      <c r="L12" s="8"/>
      <c r="M12" s="8"/>
      <c r="N12" s="8"/>
      <c r="O12" s="42">
        <f t="shared" si="0"/>
        <v>40</v>
      </c>
    </row>
    <row r="13" spans="1:15" ht="19.5" customHeight="1">
      <c r="A13" s="49">
        <v>9</v>
      </c>
      <c r="B13" s="50" t="s">
        <v>152</v>
      </c>
      <c r="C13" s="8" t="s">
        <v>158</v>
      </c>
      <c r="D13" s="52">
        <v>13</v>
      </c>
      <c r="E13" s="8"/>
      <c r="F13" s="44"/>
      <c r="G13" s="54" t="s">
        <v>164</v>
      </c>
      <c r="H13" s="8">
        <v>9</v>
      </c>
      <c r="I13" s="8">
        <v>10</v>
      </c>
      <c r="J13" s="8">
        <v>9</v>
      </c>
      <c r="K13" s="8">
        <v>11</v>
      </c>
      <c r="L13" s="8"/>
      <c r="M13" s="8"/>
      <c r="N13" s="8"/>
      <c r="O13" s="42">
        <f t="shared" si="0"/>
        <v>39</v>
      </c>
    </row>
    <row r="14" spans="1:15" ht="19.5" customHeight="1">
      <c r="A14" s="49">
        <v>10</v>
      </c>
      <c r="B14" s="50" t="s">
        <v>153</v>
      </c>
      <c r="C14" s="8" t="s">
        <v>157</v>
      </c>
      <c r="D14" s="8">
        <v>10</v>
      </c>
      <c r="E14" s="8"/>
      <c r="F14" s="44"/>
      <c r="G14" s="54" t="s">
        <v>164</v>
      </c>
      <c r="H14" s="8">
        <v>12</v>
      </c>
      <c r="I14" s="8">
        <v>17</v>
      </c>
      <c r="J14" s="8">
        <v>16</v>
      </c>
      <c r="K14" s="8">
        <v>16</v>
      </c>
      <c r="L14" s="8"/>
      <c r="M14" s="8"/>
      <c r="N14" s="8"/>
      <c r="O14" s="42">
        <f t="shared" si="0"/>
        <v>61</v>
      </c>
    </row>
    <row r="15" spans="1:15" ht="19.5" customHeight="1">
      <c r="A15" s="49">
        <v>11</v>
      </c>
      <c r="B15" s="50" t="s">
        <v>156</v>
      </c>
      <c r="C15" s="8" t="s">
        <v>154</v>
      </c>
      <c r="D15" s="8"/>
      <c r="E15" s="8" t="s">
        <v>155</v>
      </c>
      <c r="F15" s="44"/>
      <c r="G15" s="54"/>
      <c r="H15" s="8">
        <v>2</v>
      </c>
      <c r="I15" s="8">
        <v>1</v>
      </c>
      <c r="J15" s="8">
        <v>4</v>
      </c>
      <c r="K15" s="8">
        <v>5</v>
      </c>
      <c r="L15" s="8"/>
      <c r="M15" s="8"/>
      <c r="N15" s="8"/>
      <c r="O15" s="42">
        <f t="shared" si="0"/>
        <v>12</v>
      </c>
    </row>
    <row r="16" spans="1:15" ht="19.5" customHeight="1">
      <c r="A16" s="49">
        <v>12</v>
      </c>
      <c r="B16" s="50" t="s">
        <v>166</v>
      </c>
      <c r="C16" s="8" t="s">
        <v>167</v>
      </c>
      <c r="D16" s="8"/>
      <c r="E16" s="8" t="s">
        <v>168</v>
      </c>
      <c r="F16" s="44"/>
      <c r="G16" s="54"/>
      <c r="H16" s="8">
        <v>3</v>
      </c>
      <c r="I16" s="8">
        <v>5</v>
      </c>
      <c r="J16" s="8">
        <v>3</v>
      </c>
      <c r="K16" s="8">
        <v>2</v>
      </c>
      <c r="L16" s="8"/>
      <c r="M16" s="8"/>
      <c r="N16" s="8"/>
      <c r="O16" s="42">
        <f t="shared" si="0"/>
        <v>13</v>
      </c>
    </row>
    <row r="17" spans="1:15" ht="19.5" customHeight="1">
      <c r="A17" s="49">
        <v>13</v>
      </c>
      <c r="B17" s="50" t="s">
        <v>169</v>
      </c>
      <c r="C17" s="8" t="s">
        <v>170</v>
      </c>
      <c r="D17" s="8">
        <v>18</v>
      </c>
      <c r="E17" s="8"/>
      <c r="F17" s="44"/>
      <c r="G17" s="54" t="s">
        <v>164</v>
      </c>
      <c r="H17" s="8">
        <v>7</v>
      </c>
      <c r="I17" s="8">
        <v>13</v>
      </c>
      <c r="J17" s="8">
        <v>8</v>
      </c>
      <c r="K17" s="8">
        <v>9</v>
      </c>
      <c r="L17" s="8"/>
      <c r="M17" s="8"/>
      <c r="N17" s="8"/>
      <c r="O17" s="42">
        <f t="shared" si="0"/>
        <v>37</v>
      </c>
    </row>
    <row r="18" spans="1:15" ht="19.5" customHeight="1">
      <c r="A18" s="49">
        <v>14</v>
      </c>
      <c r="B18" s="50" t="s">
        <v>171</v>
      </c>
      <c r="C18" s="8" t="s">
        <v>172</v>
      </c>
      <c r="D18" s="8">
        <v>2</v>
      </c>
      <c r="E18" s="46"/>
      <c r="F18" s="44"/>
      <c r="G18" s="54" t="s">
        <v>164</v>
      </c>
      <c r="H18" s="8">
        <v>14</v>
      </c>
      <c r="I18" s="8">
        <v>11</v>
      </c>
      <c r="J18" s="8">
        <v>15</v>
      </c>
      <c r="K18" s="8">
        <v>14</v>
      </c>
      <c r="L18" s="8"/>
      <c r="M18" s="8"/>
      <c r="N18" s="8"/>
      <c r="O18" s="42">
        <f t="shared" si="0"/>
        <v>54</v>
      </c>
    </row>
    <row r="19" spans="1:15" ht="19.5" customHeight="1">
      <c r="A19" s="49">
        <v>15</v>
      </c>
      <c r="B19" s="50" t="s">
        <v>179</v>
      </c>
      <c r="C19" s="8" t="s">
        <v>173</v>
      </c>
      <c r="D19" s="8">
        <v>7</v>
      </c>
      <c r="E19" s="8"/>
      <c r="F19" s="44"/>
      <c r="G19" s="54" t="s">
        <v>164</v>
      </c>
      <c r="H19" s="8">
        <v>8</v>
      </c>
      <c r="I19" s="8">
        <v>7</v>
      </c>
      <c r="J19" s="8">
        <v>10</v>
      </c>
      <c r="K19" s="8">
        <v>12</v>
      </c>
      <c r="L19" s="8"/>
      <c r="M19" s="8"/>
      <c r="N19" s="8"/>
      <c r="O19" s="42">
        <f t="shared" si="0"/>
        <v>37</v>
      </c>
    </row>
    <row r="20" spans="1:15" ht="19.5" customHeight="1">
      <c r="A20" s="49">
        <v>16</v>
      </c>
      <c r="B20" s="50" t="s">
        <v>174</v>
      </c>
      <c r="C20" s="8" t="s">
        <v>175</v>
      </c>
      <c r="D20" s="8">
        <v>5</v>
      </c>
      <c r="E20" s="8"/>
      <c r="F20" s="44"/>
      <c r="G20" s="54" t="s">
        <v>164</v>
      </c>
      <c r="H20" s="8">
        <v>11</v>
      </c>
      <c r="I20" s="8">
        <v>14</v>
      </c>
      <c r="J20" s="8">
        <v>14</v>
      </c>
      <c r="K20" s="8">
        <v>13</v>
      </c>
      <c r="L20" s="8"/>
      <c r="M20" s="8"/>
      <c r="N20" s="8"/>
      <c r="O20" s="42">
        <f t="shared" si="0"/>
        <v>52</v>
      </c>
    </row>
    <row r="21" spans="1:15" ht="19.5" customHeight="1">
      <c r="A21" s="49">
        <v>17</v>
      </c>
      <c r="B21" s="50" t="s">
        <v>176</v>
      </c>
      <c r="C21" s="8" t="s">
        <v>177</v>
      </c>
      <c r="D21" s="8"/>
      <c r="E21" s="8" t="s">
        <v>178</v>
      </c>
      <c r="F21" s="44"/>
      <c r="G21" s="54"/>
      <c r="H21" s="8">
        <v>4</v>
      </c>
      <c r="I21" s="8">
        <v>15</v>
      </c>
      <c r="J21" s="8">
        <v>5</v>
      </c>
      <c r="K21" s="8">
        <v>6</v>
      </c>
      <c r="L21" s="8"/>
      <c r="M21" s="8"/>
      <c r="N21" s="8"/>
      <c r="O21" s="42">
        <f t="shared" si="0"/>
        <v>30</v>
      </c>
    </row>
    <row r="22" spans="1:15" ht="18">
      <c r="A22" s="39"/>
      <c r="B22" s="45"/>
      <c r="C22" s="44"/>
      <c r="D22" s="44"/>
      <c r="E22" s="44"/>
      <c r="F22" s="44"/>
      <c r="G22" s="44"/>
      <c r="H22" s="39"/>
      <c r="I22" s="39"/>
      <c r="J22" s="39"/>
      <c r="K22" s="39"/>
      <c r="L22" s="39"/>
      <c r="M22" s="39"/>
      <c r="N22" s="39"/>
      <c r="O22" s="43"/>
    </row>
    <row r="23" spans="2:5" ht="15">
      <c r="B23" t="s">
        <v>182</v>
      </c>
      <c r="E23" s="38" t="s">
        <v>11</v>
      </c>
    </row>
    <row r="25" spans="2:5" ht="12.75">
      <c r="B25" t="s">
        <v>16</v>
      </c>
      <c r="E25" s="47" t="s">
        <v>183</v>
      </c>
    </row>
  </sheetData>
  <sheetProtection/>
  <mergeCells count="8">
    <mergeCell ref="A1:O1"/>
    <mergeCell ref="A2:O2"/>
    <mergeCell ref="A3:A4"/>
    <mergeCell ref="B3:B4"/>
    <mergeCell ref="C3:D3"/>
    <mergeCell ref="E3:E4"/>
    <mergeCell ref="H3:N3"/>
    <mergeCell ref="O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2015-08-01T15:26:55Z</cp:lastPrinted>
  <dcterms:created xsi:type="dcterms:W3CDTF">2001-07-21T05:35:38Z</dcterms:created>
  <dcterms:modified xsi:type="dcterms:W3CDTF">2015-08-09T11:38:44Z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