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20" windowWidth="15480" windowHeight="4215" tabRatio="601" activeTab="1"/>
  </bookViews>
  <sheets>
    <sheet name="LISTA STARTOWA" sheetId="1" r:id="rId1"/>
    <sheet name="T2" sheetId="2" r:id="rId2"/>
    <sheet name="T3" sheetId="3" r:id="rId3"/>
    <sheet name="Omaga Sport" sheetId="4" r:id="rId4"/>
    <sheet name="Omega Standard" sheetId="5" r:id="rId5"/>
    <sheet name="Żagled 500" sheetId="6" r:id="rId6"/>
    <sheet name="Optymist" sheetId="7" r:id="rId7"/>
    <sheet name="nowa formuła" sheetId="8" r:id="rId8"/>
    <sheet name="pomiar żagla NOWY" sheetId="9" r:id="rId9"/>
    <sheet name="formuła pom." sheetId="10" r:id="rId10"/>
  </sheets>
  <externalReferences>
    <externalReference r:id="rId13"/>
    <externalReference r:id="rId14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<sst xmlns="http://schemas.openxmlformats.org/spreadsheetml/2006/main" count="513" uniqueCount="263">
  <si>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</si>
  <si>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</si>
  <si>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</si>
  <si>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</si>
  <si>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</si>
  <si>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</si>
  <si>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</si>
  <si>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</si>
  <si>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</si>
  <si>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</si>
  <si>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</si>
  <si>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</si>
  <si>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</si>
  <si>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wyścig nr</t>
  </si>
  <si>
    <t>WYNIKI T3</t>
  </si>
  <si>
    <t>Σ</t>
  </si>
  <si>
    <t>* wyścig nie liczony do końcowej klasyfikacji</t>
  </si>
  <si>
    <t>V</t>
  </si>
  <si>
    <t>Janusz Kulpeksza</t>
  </si>
  <si>
    <t>kadłub</t>
  </si>
  <si>
    <t>żagiel</t>
  </si>
  <si>
    <t>libido</t>
  </si>
  <si>
    <t>Agata 8</t>
  </si>
  <si>
    <t>T2</t>
  </si>
  <si>
    <t>BIB4</t>
  </si>
  <si>
    <t>Grinpo</t>
  </si>
  <si>
    <t>Storm</t>
  </si>
  <si>
    <t>piotruś</t>
  </si>
  <si>
    <t>s.wing</t>
  </si>
  <si>
    <t>Horyzont</t>
  </si>
  <si>
    <t>T1</t>
  </si>
  <si>
    <t>Strefa ciszy II</t>
  </si>
  <si>
    <t>KAS</t>
  </si>
  <si>
    <t>Prodeko</t>
  </si>
  <si>
    <t>Popuś</t>
  </si>
  <si>
    <t>Nefryt</t>
  </si>
  <si>
    <t>Kustyczek</t>
  </si>
  <si>
    <t>bajm</t>
  </si>
  <si>
    <t>Casiope</t>
  </si>
  <si>
    <t>T3</t>
  </si>
  <si>
    <t>TARSZISZ</t>
  </si>
  <si>
    <t>ARKA-EL</t>
  </si>
  <si>
    <t>FENOMEN</t>
  </si>
  <si>
    <t>taylor</t>
  </si>
  <si>
    <t>t3</t>
  </si>
  <si>
    <t>Szuman</t>
  </si>
  <si>
    <t>t1</t>
  </si>
  <si>
    <t>JUGO</t>
  </si>
  <si>
    <t>Opty 64</t>
  </si>
  <si>
    <t>Dejw</t>
  </si>
  <si>
    <t>Alkas</t>
  </si>
  <si>
    <t>CK nowe</t>
  </si>
  <si>
    <t>Traper</t>
  </si>
  <si>
    <t>Bad Boys</t>
  </si>
  <si>
    <t>Philla 880</t>
  </si>
  <si>
    <t>Bolero</t>
  </si>
  <si>
    <t>Noster</t>
  </si>
  <si>
    <t>Heweta</t>
  </si>
  <si>
    <t>Bingo</t>
  </si>
  <si>
    <t>Marian Bełbot</t>
  </si>
  <si>
    <t>Nikita</t>
  </si>
  <si>
    <t>Shrek</t>
  </si>
  <si>
    <t>Bi-es</t>
  </si>
  <si>
    <t>Maribo</t>
  </si>
  <si>
    <t>VINITOS</t>
  </si>
  <si>
    <t>Agata 7</t>
  </si>
  <si>
    <t>Dyzio/Diera</t>
  </si>
  <si>
    <t>Alabama</t>
  </si>
  <si>
    <t>Szwagry</t>
  </si>
  <si>
    <t>Oiler</t>
  </si>
  <si>
    <t>Bies</t>
  </si>
  <si>
    <t>Sosna</t>
  </si>
  <si>
    <t>Vi</t>
  </si>
  <si>
    <t>poprawki</t>
  </si>
  <si>
    <t>Pś</t>
  </si>
  <si>
    <t>Pb</t>
  </si>
  <si>
    <t>Pt</t>
  </si>
  <si>
    <t>Pż</t>
  </si>
  <si>
    <t>Pzan</t>
  </si>
  <si>
    <t>Pw</t>
  </si>
  <si>
    <t xml:space="preserve">Vp </t>
  </si>
  <si>
    <t>D</t>
  </si>
  <si>
    <t>M (t)</t>
  </si>
  <si>
    <t>L (m)</t>
  </si>
  <si>
    <t>S(m2)</t>
  </si>
  <si>
    <t>Sgr (m2)</t>
  </si>
  <si>
    <t>Ssp (m2)</t>
  </si>
  <si>
    <t>Snw (m2)</t>
  </si>
  <si>
    <t>nr</t>
  </si>
  <si>
    <t>nazwisko i imię</t>
  </si>
  <si>
    <t>Lp.</t>
  </si>
  <si>
    <t xml:space="preserve">Współczynniki pomiarowe jachtów </t>
  </si>
  <si>
    <t>Krak 22</t>
  </si>
  <si>
    <t>Elcom</t>
  </si>
  <si>
    <t>oiler</t>
  </si>
  <si>
    <t>S-wing</t>
  </si>
  <si>
    <t>buziaczek</t>
  </si>
  <si>
    <t>lida</t>
  </si>
  <si>
    <t>bi-es</t>
  </si>
  <si>
    <t>MK Cafe</t>
  </si>
  <si>
    <t>bingo</t>
  </si>
  <si>
    <t>maribo</t>
  </si>
  <si>
    <t>bolero</t>
  </si>
  <si>
    <t>suma poprawek %</t>
  </si>
  <si>
    <t>Pk          -0,25</t>
  </si>
  <si>
    <t>Ś.sk       -0,5</t>
  </si>
  <si>
    <t>Ś.st       -1,5</t>
  </si>
  <si>
    <t>Pb         0,5</t>
  </si>
  <si>
    <t>Pt          3</t>
  </si>
  <si>
    <t>Pż         1</t>
  </si>
  <si>
    <t>Pz     0,5</t>
  </si>
  <si>
    <t>Pw       (-)</t>
  </si>
  <si>
    <t>Vp</t>
  </si>
  <si>
    <t xml:space="preserve">S </t>
  </si>
  <si>
    <t>Ss (m2)</t>
  </si>
  <si>
    <t>Sg (m2)</t>
  </si>
  <si>
    <r>
      <t>Sn (m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)</t>
    </r>
  </si>
  <si>
    <t>UWAGA : nie przeprowadzać żadnych działań na polach oznaczonych kolorem czerwonym</t>
  </si>
  <si>
    <t>Formuła pomiarowa 2009</t>
  </si>
  <si>
    <t>mierniczy PZŻ ____________________________________</t>
  </si>
  <si>
    <t>CK</t>
  </si>
  <si>
    <t>POL10001</t>
  </si>
  <si>
    <t>PZN034</t>
  </si>
  <si>
    <t>POL10100</t>
  </si>
  <si>
    <t>POL7599</t>
  </si>
  <si>
    <t>PZP015</t>
  </si>
  <si>
    <t>VC1708</t>
  </si>
  <si>
    <t>SMS</t>
  </si>
  <si>
    <t>SB</t>
  </si>
  <si>
    <t>SF</t>
  </si>
  <si>
    <t>SMG</t>
  </si>
  <si>
    <t>SL</t>
  </si>
  <si>
    <t>SL 2</t>
  </si>
  <si>
    <t>SL 1</t>
  </si>
  <si>
    <t>Grot+fok</t>
  </si>
  <si>
    <t>SMF</t>
  </si>
  <si>
    <t>LP</t>
  </si>
  <si>
    <t>JL</t>
  </si>
  <si>
    <t>SMGV</t>
  </si>
  <si>
    <t>AE</t>
  </si>
  <si>
    <t>MGL</t>
  </si>
  <si>
    <t>MGM</t>
  </si>
  <si>
    <t>MGU</t>
  </si>
  <si>
    <t>MGT</t>
  </si>
  <si>
    <t>HB</t>
  </si>
  <si>
    <t>P</t>
  </si>
  <si>
    <t>wiciela jachtu</t>
  </si>
  <si>
    <t>Genaker(SB)/spinaker (SMS)</t>
  </si>
  <si>
    <t>Razem</t>
  </si>
  <si>
    <t>Fok (SMF)</t>
  </si>
  <si>
    <t>Grot (SMGV)</t>
  </si>
  <si>
    <t>podpis przedsta-</t>
  </si>
  <si>
    <t>jacht</t>
  </si>
  <si>
    <t>Powirzchnia pomiarowa genakera = 0,75*(SL1+SL2) /2 *(SMG+SF) /2;  powierzchnia pomiarowa spinakera SMS=0,82*SL*(SMG+SF) /2</t>
  </si>
  <si>
    <t>Pwierzchnia pomiarowa grota SMGV =P*(HP+(2*MGT)+(3*MGU)+(4*MGM)+(4*MGL)+(2*AE)/16 ;   powierzchnia pomiarowa foka SMF=0,5*JL*LP</t>
  </si>
  <si>
    <t>(nazwa regat,termin, miejsce)</t>
  </si>
  <si>
    <t>Protokół pomiarów żagli wg formuły pomiarowej PZŻ 2007</t>
  </si>
  <si>
    <t>Sonar</t>
  </si>
  <si>
    <t>Casjope</t>
  </si>
  <si>
    <t>Szybka Baśka</t>
  </si>
  <si>
    <t>Dreamer</t>
  </si>
  <si>
    <t>antares</t>
  </si>
  <si>
    <t>cherry lady 2</t>
  </si>
  <si>
    <t>Ho Ho San</t>
  </si>
  <si>
    <t>Druga Łajba</t>
  </si>
  <si>
    <t>Fen</t>
  </si>
  <si>
    <t>imię i nazwisko sternika</t>
  </si>
  <si>
    <t>antila</t>
  </si>
  <si>
    <t>VI</t>
  </si>
  <si>
    <t>Weekender</t>
  </si>
  <si>
    <t>WYNIKI T2</t>
  </si>
  <si>
    <t>Jarosław Bazylko</t>
  </si>
  <si>
    <t>VII</t>
  </si>
  <si>
    <t>Rafa 2</t>
  </si>
  <si>
    <t>Venus z szybrem</t>
  </si>
  <si>
    <t xml:space="preserve"> PUCHAR   POLSKI   JACHTÓW   KABINOWYCH </t>
  </si>
  <si>
    <t>Żyleta</t>
  </si>
  <si>
    <t>Bączek</t>
  </si>
  <si>
    <t>Janette</t>
  </si>
  <si>
    <t>Zagadka</t>
  </si>
  <si>
    <t>Vento</t>
  </si>
  <si>
    <t>Aplauz</t>
  </si>
  <si>
    <t>Jollkrrojca</t>
  </si>
  <si>
    <t>Maja</t>
  </si>
  <si>
    <t>Ogień</t>
  </si>
  <si>
    <t>DNC,DNS,OCS, RAF,DSQ = 9  pkt</t>
  </si>
  <si>
    <t>Augustów CUP 2014</t>
  </si>
  <si>
    <t>Agnieszka Bufal</t>
  </si>
  <si>
    <t>A 543</t>
  </si>
  <si>
    <t>AGU BU</t>
  </si>
  <si>
    <t>Krzysztof Murzyn</t>
  </si>
  <si>
    <t>BZ 0193</t>
  </si>
  <si>
    <t>JW. ŚLEPSK</t>
  </si>
  <si>
    <t>Maciej Kondecki</t>
  </si>
  <si>
    <t>SALAG</t>
  </si>
  <si>
    <t>V 49</t>
  </si>
  <si>
    <t>Maciej Garniewski</t>
  </si>
  <si>
    <t>O'le</t>
  </si>
  <si>
    <t>A 446</t>
  </si>
  <si>
    <t>Jan Majko</t>
  </si>
  <si>
    <t>BZS 437</t>
  </si>
  <si>
    <t>DŻUMA</t>
  </si>
  <si>
    <t>Ż500</t>
  </si>
  <si>
    <t>Adam Bronakowski</t>
  </si>
  <si>
    <t>BALT YACHT</t>
  </si>
  <si>
    <t>O SP</t>
  </si>
  <si>
    <t>Maciej Bufal</t>
  </si>
  <si>
    <t>AGI BU</t>
  </si>
  <si>
    <t>A 993</t>
  </si>
  <si>
    <t>Robert Sobociński</t>
  </si>
  <si>
    <t>POL 7</t>
  </si>
  <si>
    <t>BERETTA</t>
  </si>
  <si>
    <t>Jacek Samsel</t>
  </si>
  <si>
    <t>BSW 440</t>
  </si>
  <si>
    <t>SANTANA</t>
  </si>
  <si>
    <t>Jerzy Górko</t>
  </si>
  <si>
    <t>POL 156</t>
  </si>
  <si>
    <t>PERY</t>
  </si>
  <si>
    <t>Paweł Narolewski</t>
  </si>
  <si>
    <t>O ST</t>
  </si>
  <si>
    <t>Wiesław Kulikowski</t>
  </si>
  <si>
    <t>ENCO</t>
  </si>
  <si>
    <t>Henryk Jacewicz</t>
  </si>
  <si>
    <t>POL 550</t>
  </si>
  <si>
    <t>MUŁA MAIKA</t>
  </si>
  <si>
    <t>Piotr Ossowski</t>
  </si>
  <si>
    <t>ECO TECH</t>
  </si>
  <si>
    <t>Przemysłaaw Brzeziński</t>
  </si>
  <si>
    <t>A 037</t>
  </si>
  <si>
    <t>BIAŁA PERŁA</t>
  </si>
  <si>
    <t>Wojciech Dziurdż</t>
  </si>
  <si>
    <t>POL 73</t>
  </si>
  <si>
    <t>Adam Duchiński</t>
  </si>
  <si>
    <t>AKWA</t>
  </si>
  <si>
    <t>MOS</t>
  </si>
  <si>
    <t>Maria Kisłowska</t>
  </si>
  <si>
    <t>Filip Tylenda</t>
  </si>
  <si>
    <t>OPTY</t>
  </si>
  <si>
    <t>Patryk Pietkiewicz</t>
  </si>
  <si>
    <t>Michał Stabiński</t>
  </si>
  <si>
    <t>Grzegorz Zaskowski</t>
  </si>
  <si>
    <t>Filip Nowobrzeski</t>
  </si>
  <si>
    <t>Kacper Wisniewski</t>
  </si>
  <si>
    <t>Tomasz Ossowski</t>
  </si>
  <si>
    <t>DNC,DNS,OCS, RAF,DSQ = 3 pkt</t>
  </si>
  <si>
    <t>DNC,DNS,OCS, RAF,DSQ = 8  pkt</t>
  </si>
  <si>
    <t>WYNIKI OMEGA STANDARD</t>
  </si>
  <si>
    <t>Augustów CUP</t>
  </si>
  <si>
    <t>WYNIKI OMEGA SPORT</t>
  </si>
  <si>
    <t>DNC,DNS,OCS, RAF,DSQ = 3  pkt</t>
  </si>
  <si>
    <t>WYNIKI ŻAGLE 500</t>
  </si>
  <si>
    <t>WYNIKI OPTYMIST</t>
  </si>
  <si>
    <t>DNF</t>
  </si>
  <si>
    <t>DNC,DNS,OCS, RAF,DSQ =5  pkt</t>
  </si>
  <si>
    <t>DNF*</t>
  </si>
  <si>
    <t>1*</t>
  </si>
  <si>
    <t>2*</t>
  </si>
  <si>
    <t>7*</t>
  </si>
  <si>
    <t>6*</t>
  </si>
  <si>
    <t>3*</t>
  </si>
  <si>
    <t>8*</t>
  </si>
  <si>
    <t>DNS*</t>
  </si>
  <si>
    <t>DNS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</si>
</sst>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5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2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name val="Times New Roman"/>
      <family val="1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9" fillId="0" borderId="0" xfId="53" applyFont="1" applyAlignment="1">
      <alignment horizontal="center" vertical="center"/>
      <protection/>
    </xf>
    <xf numFmtId="174" fontId="9" fillId="0" borderId="0" xfId="53" applyNumberFormat="1" applyFont="1" applyAlignment="1">
      <alignment horizontal="center" vertical="center"/>
      <protection/>
    </xf>
    <xf numFmtId="10" fontId="9" fillId="0" borderId="0" xfId="53" applyNumberFormat="1" applyFont="1" applyAlignment="1">
      <alignment horizontal="center" vertical="center"/>
      <protection/>
    </xf>
    <xf numFmtId="2" fontId="9" fillId="0" borderId="0" xfId="53" applyNumberFormat="1" applyFont="1" applyAlignment="1">
      <alignment horizontal="center" vertical="center"/>
      <protection/>
    </xf>
    <xf numFmtId="0" fontId="9" fillId="0" borderId="18" xfId="53" applyFont="1" applyBorder="1" applyAlignment="1" applyProtection="1">
      <alignment horizontal="center" vertical="center"/>
      <protection locked="0"/>
    </xf>
    <xf numFmtId="174" fontId="9" fillId="0" borderId="18" xfId="44" applyNumberFormat="1" applyFont="1" applyFill="1" applyBorder="1" applyAlignment="1" applyProtection="1">
      <alignment horizontal="center" vertical="center"/>
      <protection/>
    </xf>
    <xf numFmtId="10" fontId="9" fillId="0" borderId="18" xfId="53" applyNumberFormat="1" applyFont="1" applyBorder="1" applyAlignment="1" applyProtection="1">
      <alignment horizontal="center" vertical="center"/>
      <protection locked="0"/>
    </xf>
    <xf numFmtId="10" fontId="9" fillId="0" borderId="18" xfId="53" applyNumberFormat="1" applyFont="1" applyBorder="1" applyAlignment="1">
      <alignment horizontal="center" vertical="center"/>
      <protection/>
    </xf>
    <xf numFmtId="2" fontId="9" fillId="0" borderId="18" xfId="53" applyNumberFormat="1" applyFont="1" applyBorder="1" applyAlignment="1">
      <alignment horizontal="center" vertical="center"/>
      <protection/>
    </xf>
    <xf numFmtId="174" fontId="9" fillId="0" borderId="18" xfId="44" applyFont="1" applyFill="1" applyBorder="1" applyAlignment="1" applyProtection="1">
      <alignment horizontal="center" vertical="center"/>
      <protection locked="0"/>
    </xf>
    <xf numFmtId="0" fontId="9" fillId="0" borderId="18" xfId="53" applyFont="1" applyBorder="1" applyAlignment="1">
      <alignment horizontal="center" vertical="center"/>
      <protection/>
    </xf>
    <xf numFmtId="0" fontId="10" fillId="0" borderId="18" xfId="53" applyFont="1" applyBorder="1" applyAlignment="1" applyProtection="1">
      <alignment horizontal="center" vertical="center"/>
      <protection locked="0"/>
    </xf>
    <xf numFmtId="0" fontId="12" fillId="0" borderId="0" xfId="53" applyFont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174" fontId="12" fillId="0" borderId="19" xfId="44" applyNumberFormat="1" applyFont="1" applyFill="1" applyBorder="1" applyAlignment="1" applyProtection="1">
      <alignment horizontal="center" vertical="center"/>
      <protection/>
    </xf>
    <xf numFmtId="10" fontId="12" fillId="0" borderId="19" xfId="53" applyNumberFormat="1" applyFont="1" applyBorder="1" applyAlignment="1">
      <alignment horizontal="center" vertical="center"/>
      <protection/>
    </xf>
    <xf numFmtId="2" fontId="12" fillId="0" borderId="19" xfId="53" applyNumberFormat="1" applyFont="1" applyBorder="1" applyAlignment="1">
      <alignment horizontal="center" vertical="center"/>
      <protection/>
    </xf>
    <xf numFmtId="174" fontId="12" fillId="0" borderId="19" xfId="44" applyFont="1" applyFill="1" applyBorder="1" applyAlignment="1" applyProtection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10" fontId="10" fillId="0" borderId="0" xfId="53" applyNumberFormat="1" applyFont="1" applyAlignment="1">
      <alignment horizontal="center" vertical="center"/>
      <protection/>
    </xf>
    <xf numFmtId="2" fontId="10" fillId="0" borderId="0" xfId="53" applyNumberFormat="1" applyFont="1" applyAlignment="1">
      <alignment horizontal="center" vertical="center"/>
      <protection/>
    </xf>
    <xf numFmtId="0" fontId="1" fillId="0" borderId="0" xfId="53" applyFont="1" applyBorder="1">
      <alignment/>
      <protection/>
    </xf>
    <xf numFmtId="174" fontId="1" fillId="0" borderId="0" xfId="44" applyFont="1" applyFill="1" applyBorder="1" applyAlignment="1" applyProtection="1">
      <alignment/>
      <protection/>
    </xf>
    <xf numFmtId="174" fontId="7" fillId="0" borderId="0" xfId="44" applyFont="1" applyFill="1" applyBorder="1" applyAlignment="1" applyProtection="1">
      <alignment/>
      <protection/>
    </xf>
    <xf numFmtId="174" fontId="1" fillId="33" borderId="20" xfId="44" applyFont="1" applyFill="1" applyBorder="1" applyAlignment="1" applyProtection="1">
      <alignment/>
      <protection/>
    </xf>
    <xf numFmtId="0" fontId="1" fillId="0" borderId="18" xfId="53" applyFont="1" applyBorder="1" applyAlignment="1">
      <alignment horizontal="center"/>
      <protection/>
    </xf>
    <xf numFmtId="0" fontId="7" fillId="0" borderId="18" xfId="44" applyNumberFormat="1" applyFont="1" applyFill="1" applyBorder="1" applyAlignment="1" applyProtection="1">
      <alignment horizontal="center"/>
      <protection/>
    </xf>
    <xf numFmtId="174" fontId="7" fillId="0" borderId="18" xfId="44" applyFont="1" applyFill="1" applyBorder="1" applyAlignment="1" applyProtection="1">
      <alignment/>
      <protection/>
    </xf>
    <xf numFmtId="174" fontId="1" fillId="33" borderId="18" xfId="44" applyFont="1" applyFill="1" applyBorder="1" applyAlignment="1" applyProtection="1">
      <alignment/>
      <protection/>
    </xf>
    <xf numFmtId="174" fontId="1" fillId="0" borderId="18" xfId="44" applyFont="1" applyFill="1" applyBorder="1" applyAlignment="1" applyProtection="1">
      <alignment/>
      <protection/>
    </xf>
    <xf numFmtId="0" fontId="1" fillId="0" borderId="18" xfId="53" applyFont="1" applyBorder="1">
      <alignment/>
      <protection/>
    </xf>
    <xf numFmtId="0" fontId="1" fillId="0" borderId="18" xfId="53" applyFont="1" applyFill="1" applyBorder="1">
      <alignment/>
      <protection/>
    </xf>
    <xf numFmtId="0" fontId="7" fillId="0" borderId="0" xfId="53" applyFont="1" applyBorder="1" applyAlignment="1">
      <alignment horizontal="center" vertical="top"/>
      <protection/>
    </xf>
    <xf numFmtId="174" fontId="7" fillId="33" borderId="20" xfId="44" applyFont="1" applyFill="1" applyBorder="1" applyAlignment="1" applyProtection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174" fontId="14" fillId="0" borderId="18" xfId="44" applyFont="1" applyFill="1" applyBorder="1" applyAlignment="1" applyProtection="1">
      <alignment horizontal="center" vertical="center" wrapText="1"/>
      <protection/>
    </xf>
    <xf numFmtId="174" fontId="7" fillId="0" borderId="18" xfId="44" applyFont="1" applyFill="1" applyBorder="1" applyAlignment="1" applyProtection="1">
      <alignment horizontal="center" vertical="top" wrapText="1"/>
      <protection/>
    </xf>
    <xf numFmtId="174" fontId="7" fillId="33" borderId="18" xfId="44" applyFont="1" applyFill="1" applyBorder="1" applyAlignment="1" applyProtection="1">
      <alignment horizontal="center" vertical="top" wrapText="1"/>
      <protection/>
    </xf>
    <xf numFmtId="174" fontId="16" fillId="0" borderId="20" xfId="44" applyFont="1" applyFill="1" applyBorder="1" applyAlignment="1" applyProtection="1">
      <alignment/>
      <protection/>
    </xf>
    <xf numFmtId="174" fontId="16" fillId="0" borderId="21" xfId="44" applyFont="1" applyFill="1" applyBorder="1" applyAlignment="1" applyProtection="1">
      <alignment/>
      <protection/>
    </xf>
    <xf numFmtId="0" fontId="16" fillId="0" borderId="22" xfId="53" applyFont="1" applyFill="1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7" fillId="0" borderId="0" xfId="54" applyFont="1">
      <alignment/>
      <protection/>
    </xf>
    <xf numFmtId="0" fontId="0" fillId="0" borderId="18" xfId="54" applyFont="1" applyBorder="1" applyAlignment="1">
      <alignment horizontal="center"/>
      <protection/>
    </xf>
    <xf numFmtId="0" fontId="0" fillId="0" borderId="23" xfId="54" applyFont="1" applyBorder="1" applyAlignment="1">
      <alignment horizontal="center"/>
      <protection/>
    </xf>
    <xf numFmtId="0" fontId="0" fillId="0" borderId="24" xfId="54" applyFont="1" applyBorder="1" applyAlignment="1">
      <alignment horizontal="center"/>
      <protection/>
    </xf>
    <xf numFmtId="0" fontId="17" fillId="0" borderId="24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54" applyFont="1" applyBorder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0" fillId="0" borderId="18" xfId="54" applyFont="1" applyBorder="1" applyAlignment="1">
      <alignment horizontal="center"/>
      <protection/>
    </xf>
    <xf numFmtId="10" fontId="13" fillId="0" borderId="0" xfId="53" applyNumberFormat="1" applyFont="1" applyBorder="1" applyAlignment="1">
      <alignment horizontal="center" vertical="center"/>
      <protection/>
    </xf>
    <xf numFmtId="49" fontId="11" fillId="0" borderId="28" xfId="44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pomiar żagla 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3">
      <selection activeCell="B14" sqref="B14:E21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1.625" style="1" customWidth="1"/>
    <col min="4" max="4" width="19.75390625" style="1" bestFit="1" customWidth="1"/>
    <col min="5" max="5" width="36.375" style="1" bestFit="1" customWidth="1"/>
    <col min="6" max="6" width="13.00390625" style="1" customWidth="1"/>
    <col min="7" max="7" width="10.75390625" style="0" hidden="1" customWidth="1"/>
    <col min="8" max="8" width="0.12890625" style="0" customWidth="1"/>
    <col min="9" max="13" width="9.125" style="0" hidden="1" customWidth="1"/>
  </cols>
  <sheetData>
    <row r="1" spans="1:7" ht="18">
      <c r="A1" s="86" t="s">
        <v>4</v>
      </c>
      <c r="B1" s="86"/>
      <c r="C1" s="86"/>
      <c r="D1" s="86"/>
      <c r="E1" s="86"/>
      <c r="F1" s="86"/>
      <c r="G1" s="86"/>
    </row>
    <row r="2" spans="1:13" ht="42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7" ht="19.5" customHeight="1">
      <c r="A3" s="87" t="s">
        <v>0</v>
      </c>
      <c r="B3" s="87" t="s">
        <v>166</v>
      </c>
      <c r="C3" s="91" t="s">
        <v>12</v>
      </c>
      <c r="D3" s="91"/>
      <c r="E3" s="89" t="s">
        <v>5</v>
      </c>
      <c r="F3" s="87" t="s">
        <v>1</v>
      </c>
      <c r="G3" s="2" t="s">
        <v>2</v>
      </c>
    </row>
    <row r="4" spans="1:7" ht="19.5" customHeight="1">
      <c r="A4" s="88"/>
      <c r="B4" s="88"/>
      <c r="C4" s="11" t="s">
        <v>19</v>
      </c>
      <c r="D4" s="10" t="s">
        <v>20</v>
      </c>
      <c r="E4" s="90"/>
      <c r="F4" s="88"/>
      <c r="G4" s="4" t="s">
        <v>3</v>
      </c>
    </row>
    <row r="5" spans="1:7" ht="19.5" customHeight="1">
      <c r="A5" s="3">
        <v>1</v>
      </c>
      <c r="B5" s="6" t="s">
        <v>203</v>
      </c>
      <c r="C5" s="80"/>
      <c r="D5" s="3"/>
      <c r="E5" s="3" t="s">
        <v>204</v>
      </c>
      <c r="F5" s="3" t="s">
        <v>205</v>
      </c>
      <c r="G5" s="8"/>
    </row>
    <row r="6" spans="1:7" ht="19.5" customHeight="1">
      <c r="A6" s="3">
        <v>2</v>
      </c>
      <c r="B6" s="6" t="s">
        <v>215</v>
      </c>
      <c r="C6" s="3"/>
      <c r="D6" s="3" t="s">
        <v>216</v>
      </c>
      <c r="E6" s="3" t="s">
        <v>217</v>
      </c>
      <c r="F6" s="3" t="s">
        <v>205</v>
      </c>
      <c r="G6" s="8"/>
    </row>
    <row r="7" spans="1:7" ht="19.5" customHeight="1">
      <c r="A7" s="3">
        <v>3</v>
      </c>
      <c r="B7" s="6" t="s">
        <v>218</v>
      </c>
      <c r="C7" s="3"/>
      <c r="D7" s="3">
        <v>13</v>
      </c>
      <c r="E7" s="3"/>
      <c r="F7" s="3" t="s">
        <v>219</v>
      </c>
      <c r="G7" s="8"/>
    </row>
    <row r="8" spans="1:7" ht="19.5" customHeight="1">
      <c r="A8" s="3">
        <v>4</v>
      </c>
      <c r="B8" s="5" t="s">
        <v>220</v>
      </c>
      <c r="C8" s="3"/>
      <c r="D8" s="83">
        <v>4</v>
      </c>
      <c r="E8" s="3" t="s">
        <v>221</v>
      </c>
      <c r="F8" s="3" t="s">
        <v>219</v>
      </c>
      <c r="G8" s="8"/>
    </row>
    <row r="9" spans="1:7" ht="19.5" customHeight="1">
      <c r="A9" s="3">
        <v>5</v>
      </c>
      <c r="B9" s="5" t="s">
        <v>222</v>
      </c>
      <c r="C9" s="3"/>
      <c r="D9" s="3" t="s">
        <v>223</v>
      </c>
      <c r="E9" s="85" t="s">
        <v>224</v>
      </c>
      <c r="F9" s="3" t="s">
        <v>219</v>
      </c>
      <c r="G9" s="8">
        <v>5</v>
      </c>
    </row>
    <row r="10" spans="1:7" ht="19.5" customHeight="1">
      <c r="A10" s="3">
        <v>6</v>
      </c>
      <c r="B10" s="6" t="s">
        <v>225</v>
      </c>
      <c r="C10" s="3"/>
      <c r="D10" s="3" t="s">
        <v>226</v>
      </c>
      <c r="E10" s="3"/>
      <c r="F10" s="3" t="s">
        <v>219</v>
      </c>
      <c r="G10" s="8"/>
    </row>
    <row r="11" spans="1:7" ht="19.5" customHeight="1">
      <c r="A11" s="3">
        <v>7</v>
      </c>
      <c r="B11" s="6" t="s">
        <v>227</v>
      </c>
      <c r="C11" s="3"/>
      <c r="D11" s="3" t="s">
        <v>228</v>
      </c>
      <c r="E11" s="3" t="s">
        <v>229</v>
      </c>
      <c r="F11" s="3" t="s">
        <v>219</v>
      </c>
      <c r="G11" s="8"/>
    </row>
    <row r="12" spans="1:7" ht="19.5" customHeight="1">
      <c r="A12" s="3">
        <v>8</v>
      </c>
      <c r="B12" s="5" t="s">
        <v>230</v>
      </c>
      <c r="C12" s="3" t="s">
        <v>228</v>
      </c>
      <c r="D12" s="3" t="s">
        <v>231</v>
      </c>
      <c r="E12" s="3"/>
      <c r="F12" s="3" t="s">
        <v>219</v>
      </c>
      <c r="G12" s="8"/>
    </row>
    <row r="13" spans="1:7" ht="19.5" customHeight="1">
      <c r="A13" s="3">
        <v>9</v>
      </c>
      <c r="B13" s="6" t="s">
        <v>232</v>
      </c>
      <c r="C13" s="3" t="s">
        <v>233</v>
      </c>
      <c r="D13" s="3" t="s">
        <v>234</v>
      </c>
      <c r="E13" s="3"/>
      <c r="F13" s="3" t="s">
        <v>219</v>
      </c>
      <c r="G13" s="8"/>
    </row>
    <row r="14" spans="1:7" ht="19.5" customHeight="1">
      <c r="A14" s="3">
        <v>10</v>
      </c>
      <c r="B14" s="6" t="s">
        <v>235</v>
      </c>
      <c r="C14" s="3"/>
      <c r="D14" s="3">
        <v>1253</v>
      </c>
      <c r="E14" s="3"/>
      <c r="F14" s="3" t="s">
        <v>237</v>
      </c>
      <c r="G14" s="8"/>
    </row>
    <row r="15" spans="1:7" ht="19.5" customHeight="1">
      <c r="A15" s="3">
        <v>11</v>
      </c>
      <c r="B15" s="6" t="s">
        <v>236</v>
      </c>
      <c r="C15" s="3"/>
      <c r="D15" s="3">
        <v>1042</v>
      </c>
      <c r="E15" s="3"/>
      <c r="F15" s="3" t="s">
        <v>237</v>
      </c>
      <c r="G15" s="8"/>
    </row>
    <row r="16" spans="1:10" s="7" customFormat="1" ht="19.5" customHeight="1">
      <c r="A16" s="3">
        <v>12</v>
      </c>
      <c r="B16" s="6" t="s">
        <v>238</v>
      </c>
      <c r="C16" s="3"/>
      <c r="D16" s="3">
        <v>344</v>
      </c>
      <c r="E16" s="3"/>
      <c r="F16" s="3" t="s">
        <v>237</v>
      </c>
      <c r="G16" s="8"/>
      <c r="H16"/>
      <c r="J16" s="7" t="s">
        <v>10</v>
      </c>
    </row>
    <row r="17" spans="1:7" ht="19.5" customHeight="1">
      <c r="A17" s="3">
        <v>13</v>
      </c>
      <c r="B17" s="6" t="s">
        <v>239</v>
      </c>
      <c r="C17" s="3"/>
      <c r="D17" s="3">
        <v>1251</v>
      </c>
      <c r="E17" s="3"/>
      <c r="F17" s="3" t="s">
        <v>237</v>
      </c>
      <c r="G17" s="8"/>
    </row>
    <row r="18" spans="1:7" ht="19.5" customHeight="1">
      <c r="A18" s="3">
        <v>14</v>
      </c>
      <c r="B18" s="6" t="s">
        <v>240</v>
      </c>
      <c r="C18" s="3"/>
      <c r="D18" s="3">
        <v>221</v>
      </c>
      <c r="E18" s="80"/>
      <c r="F18" s="3" t="s">
        <v>237</v>
      </c>
      <c r="G18" s="8"/>
    </row>
    <row r="19" spans="1:7" ht="19.5" customHeight="1">
      <c r="A19" s="3">
        <v>15</v>
      </c>
      <c r="B19" s="5" t="s">
        <v>241</v>
      </c>
      <c r="C19" s="3"/>
      <c r="D19" s="3">
        <v>1259</v>
      </c>
      <c r="E19" s="3"/>
      <c r="F19" s="3" t="s">
        <v>237</v>
      </c>
      <c r="G19" s="8"/>
    </row>
    <row r="20" spans="1:14" ht="19.5" customHeight="1">
      <c r="A20" s="3">
        <v>16</v>
      </c>
      <c r="B20" s="6" t="s">
        <v>242</v>
      </c>
      <c r="C20" s="3"/>
      <c r="D20" s="3">
        <v>122</v>
      </c>
      <c r="E20" s="3"/>
      <c r="F20" s="3" t="s">
        <v>237</v>
      </c>
      <c r="G20" s="8"/>
      <c r="N20" s="84"/>
    </row>
    <row r="21" spans="1:14" ht="19.5" customHeight="1">
      <c r="A21" s="3">
        <v>17</v>
      </c>
      <c r="B21" s="6" t="s">
        <v>243</v>
      </c>
      <c r="C21" s="3"/>
      <c r="D21" s="3">
        <v>1221</v>
      </c>
      <c r="E21" s="3"/>
      <c r="F21" s="3" t="s">
        <v>237</v>
      </c>
      <c r="G21" s="8">
        <v>9</v>
      </c>
      <c r="N21" s="84"/>
    </row>
    <row r="22" spans="1:14" ht="19.5" customHeight="1">
      <c r="A22" s="3">
        <v>18</v>
      </c>
      <c r="B22" s="6" t="s">
        <v>193</v>
      </c>
      <c r="C22" s="3" t="s">
        <v>195</v>
      </c>
      <c r="D22" s="3" t="s">
        <v>194</v>
      </c>
      <c r="E22" s="3" t="s">
        <v>194</v>
      </c>
      <c r="F22" s="3" t="s">
        <v>23</v>
      </c>
      <c r="G22" s="8"/>
      <c r="N22" s="84"/>
    </row>
    <row r="23" spans="1:14" ht="19.5" customHeight="1">
      <c r="A23" s="3">
        <v>19</v>
      </c>
      <c r="B23" s="6" t="s">
        <v>196</v>
      </c>
      <c r="C23" s="3" t="s">
        <v>197</v>
      </c>
      <c r="D23" s="3" t="s">
        <v>198</v>
      </c>
      <c r="E23" s="3" t="s">
        <v>197</v>
      </c>
      <c r="F23" s="3" t="s">
        <v>23</v>
      </c>
      <c r="G23" s="8"/>
      <c r="N23" s="84"/>
    </row>
    <row r="24" spans="1:14" ht="19.5" customHeight="1">
      <c r="A24" s="3">
        <v>20</v>
      </c>
      <c r="B24" s="5" t="s">
        <v>187</v>
      </c>
      <c r="C24" s="3" t="s">
        <v>188</v>
      </c>
      <c r="D24" s="3"/>
      <c r="E24" s="3" t="s">
        <v>189</v>
      </c>
      <c r="F24" s="3" t="s">
        <v>39</v>
      </c>
      <c r="G24" s="8">
        <v>3</v>
      </c>
      <c r="N24" s="84"/>
    </row>
    <row r="25" spans="1:14" ht="19.5" customHeight="1">
      <c r="A25" s="3">
        <v>21</v>
      </c>
      <c r="B25" s="6" t="s">
        <v>190</v>
      </c>
      <c r="C25" s="3" t="s">
        <v>191</v>
      </c>
      <c r="D25" s="3"/>
      <c r="E25" s="3" t="s">
        <v>192</v>
      </c>
      <c r="F25" s="3" t="s">
        <v>39</v>
      </c>
      <c r="G25" s="8"/>
      <c r="N25" s="84"/>
    </row>
    <row r="26" spans="1:14" ht="19.5" customHeight="1">
      <c r="A26" s="3">
        <v>22</v>
      </c>
      <c r="B26" s="6" t="s">
        <v>199</v>
      </c>
      <c r="C26" s="3" t="s">
        <v>200</v>
      </c>
      <c r="D26" s="3" t="s">
        <v>200</v>
      </c>
      <c r="E26" s="3" t="s">
        <v>201</v>
      </c>
      <c r="F26" s="3" t="s">
        <v>202</v>
      </c>
      <c r="G26" s="8"/>
      <c r="N26" s="84"/>
    </row>
    <row r="27" spans="1:14" ht="19.5" customHeight="1">
      <c r="A27" s="3">
        <v>23</v>
      </c>
      <c r="B27" s="6" t="s">
        <v>206</v>
      </c>
      <c r="C27" s="3"/>
      <c r="D27" s="3" t="s">
        <v>208</v>
      </c>
      <c r="E27" s="3" t="s">
        <v>207</v>
      </c>
      <c r="F27" s="3" t="s">
        <v>202</v>
      </c>
      <c r="G27" s="8"/>
      <c r="N27" s="84"/>
    </row>
    <row r="28" spans="1:14" ht="19.5" customHeight="1">
      <c r="A28" s="3">
        <v>24</v>
      </c>
      <c r="B28" s="6" t="s">
        <v>209</v>
      </c>
      <c r="C28" s="3"/>
      <c r="D28" s="3" t="s">
        <v>210</v>
      </c>
      <c r="E28" s="3" t="s">
        <v>211</v>
      </c>
      <c r="F28" s="3" t="s">
        <v>202</v>
      </c>
      <c r="G28" s="8"/>
      <c r="N28" s="84"/>
    </row>
    <row r="29" spans="1:14" ht="19.5" customHeight="1">
      <c r="A29" s="3">
        <v>25</v>
      </c>
      <c r="B29" s="6" t="s">
        <v>212</v>
      </c>
      <c r="C29" s="3"/>
      <c r="D29" s="3" t="s">
        <v>213</v>
      </c>
      <c r="E29" s="3" t="s">
        <v>214</v>
      </c>
      <c r="F29" s="3" t="s">
        <v>202</v>
      </c>
      <c r="G29" s="8"/>
      <c r="N29" s="84"/>
    </row>
    <row r="30" spans="1:14" ht="19.5" customHeight="1">
      <c r="A30" s="3">
        <v>26</v>
      </c>
      <c r="B30" s="67"/>
      <c r="C30" s="68"/>
      <c r="D30" s="76"/>
      <c r="E30" s="15"/>
      <c r="F30" s="3"/>
      <c r="G30" s="8"/>
      <c r="N30" s="84"/>
    </row>
    <row r="31" spans="1:6" ht="19.5" customHeight="1">
      <c r="A31" s="3">
        <v>27</v>
      </c>
      <c r="B31" s="6"/>
      <c r="C31" s="11"/>
      <c r="D31" s="11"/>
      <c r="E31" s="11"/>
      <c r="F31" s="3"/>
    </row>
    <row r="32" spans="1:6" ht="19.5" customHeight="1">
      <c r="A32" s="3">
        <v>28</v>
      </c>
      <c r="B32" s="6"/>
      <c r="C32" s="3"/>
      <c r="D32" s="80"/>
      <c r="E32" s="3"/>
      <c r="F32" s="3"/>
    </row>
    <row r="33" spans="1:6" ht="19.5" customHeight="1">
      <c r="A33" s="3">
        <v>29</v>
      </c>
      <c r="B33" s="5"/>
      <c r="C33" s="3"/>
      <c r="D33" s="3"/>
      <c r="E33" s="3"/>
      <c r="F33" s="3"/>
    </row>
    <row r="34" spans="1:6" ht="19.5" customHeight="1">
      <c r="A34" s="3">
        <v>30</v>
      </c>
      <c r="B34" s="6"/>
      <c r="C34" s="3"/>
      <c r="D34" s="3"/>
      <c r="E34" s="3"/>
      <c r="F34" s="3"/>
    </row>
    <row r="35" spans="1:6" ht="19.5" customHeight="1">
      <c r="A35" s="3">
        <v>31</v>
      </c>
      <c r="B35" s="6"/>
      <c r="C35" s="3"/>
      <c r="D35" s="3"/>
      <c r="E35" s="3"/>
      <c r="F35" s="3"/>
    </row>
    <row r="36" spans="1:6" ht="19.5" customHeight="1">
      <c r="A36" s="3">
        <v>32</v>
      </c>
      <c r="B36" s="6"/>
      <c r="C36" s="3"/>
      <c r="D36" s="3"/>
      <c r="E36" s="3"/>
      <c r="F36" s="3"/>
    </row>
    <row r="37" spans="1:6" ht="19.5" customHeight="1">
      <c r="A37" s="3">
        <v>33</v>
      </c>
      <c r="B37" s="5"/>
      <c r="C37" s="3"/>
      <c r="D37" s="3"/>
      <c r="E37" s="3"/>
      <c r="F37" s="3"/>
    </row>
    <row r="38" spans="1:6" ht="19.5" customHeight="1">
      <c r="A38" s="3">
        <v>34</v>
      </c>
      <c r="B38" s="6"/>
      <c r="C38" s="3"/>
      <c r="D38" s="3"/>
      <c r="E38" s="3"/>
      <c r="F38" s="3"/>
    </row>
    <row r="39" spans="1:6" ht="19.5" customHeight="1">
      <c r="A39" s="3">
        <v>35</v>
      </c>
      <c r="B39" s="6"/>
      <c r="C39" s="3"/>
      <c r="D39" s="3"/>
      <c r="E39" s="3"/>
      <c r="F39" s="3"/>
    </row>
    <row r="40" spans="1:6" ht="19.5" customHeight="1">
      <c r="A40" s="3">
        <v>36</v>
      </c>
      <c r="B40" s="6"/>
      <c r="C40" s="3"/>
      <c r="D40" s="85"/>
      <c r="E40" s="3"/>
      <c r="F40" s="3"/>
    </row>
    <row r="41" spans="1:6" ht="19.5" customHeight="1">
      <c r="A41" s="3">
        <v>37</v>
      </c>
      <c r="B41" s="6"/>
      <c r="C41" s="3"/>
      <c r="D41" s="3"/>
      <c r="E41" s="3"/>
      <c r="F41" s="3"/>
    </row>
  </sheetData>
  <sheetProtection/>
  <mergeCells count="7">
    <mergeCell ref="A1:G1"/>
    <mergeCell ref="B3:B4"/>
    <mergeCell ref="A3:A4"/>
    <mergeCell ref="F3:F4"/>
    <mergeCell ref="E3:E4"/>
    <mergeCell ref="C3:D3"/>
    <mergeCell ref="A2:M2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X6" sqref="X6"/>
    </sheetView>
  </sheetViews>
  <sheetFormatPr defaultColWidth="9.00390625" defaultRowHeight="12.75"/>
  <cols>
    <col min="1" max="1" width="4.75390625" style="17" customWidth="1"/>
    <col min="2" max="2" width="18.125" style="17" customWidth="1"/>
    <col min="3" max="3" width="16.00390625" style="17" customWidth="1"/>
    <col min="4" max="4" width="5.875" style="17" customWidth="1"/>
    <col min="5" max="5" width="13.125" style="17" customWidth="1"/>
    <col min="6" max="6" width="12.625" style="17" customWidth="1"/>
    <col min="7" max="7" width="13.00390625" style="17" customWidth="1"/>
    <col min="8" max="8" width="9.75390625" style="17" customWidth="1"/>
    <col min="9" max="11" width="8.625" style="17" customWidth="1"/>
    <col min="12" max="12" width="10.25390625" style="17" customWidth="1"/>
    <col min="13" max="13" width="10.25390625" style="20" customWidth="1"/>
    <col min="14" max="14" width="7.625" style="19" customWidth="1"/>
    <col min="15" max="15" width="8.125" style="19" customWidth="1"/>
    <col min="16" max="16" width="7.00390625" style="19" customWidth="1"/>
    <col min="17" max="17" width="3.625" style="19" customWidth="1"/>
    <col min="18" max="18" width="8.125" style="19" customWidth="1"/>
    <col min="19" max="19" width="7.125" style="19" customWidth="1"/>
    <col min="20" max="20" width="11.375" style="19" customWidth="1"/>
    <col min="21" max="21" width="10.25390625" style="18" customWidth="1"/>
    <col min="22" max="16384" width="9.125" style="17" customWidth="1"/>
  </cols>
  <sheetData>
    <row r="1" spans="1:22" ht="18">
      <c r="A1" s="100" t="s">
        <v>175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s="35" customFormat="1" ht="18" customHeight="1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3:20" s="35" customFormat="1" ht="12.75">
      <c r="M3" s="37"/>
      <c r="N3" s="36"/>
      <c r="O3" s="36"/>
      <c r="P3" s="36"/>
      <c r="Q3" s="36"/>
      <c r="R3" s="36"/>
      <c r="S3" s="36"/>
      <c r="T3" s="36"/>
    </row>
    <row r="4" spans="1:22" s="29" customFormat="1" ht="39.75" customHeight="1" thickBot="1">
      <c r="A4" s="30" t="s">
        <v>90</v>
      </c>
      <c r="B4" s="30" t="s">
        <v>89</v>
      </c>
      <c r="C4" s="30" t="s">
        <v>5</v>
      </c>
      <c r="D4" s="30" t="s">
        <v>88</v>
      </c>
      <c r="E4" s="34" t="s">
        <v>87</v>
      </c>
      <c r="F4" s="34" t="s">
        <v>86</v>
      </c>
      <c r="G4" s="34" t="s">
        <v>85</v>
      </c>
      <c r="H4" s="34" t="s">
        <v>84</v>
      </c>
      <c r="I4" s="34" t="s">
        <v>83</v>
      </c>
      <c r="J4" s="34" t="s">
        <v>82</v>
      </c>
      <c r="K4" s="34" t="s">
        <v>81</v>
      </c>
      <c r="L4" s="34"/>
      <c r="M4" s="33" t="s">
        <v>80</v>
      </c>
      <c r="N4" s="32" t="s">
        <v>79</v>
      </c>
      <c r="O4" s="32" t="s">
        <v>78</v>
      </c>
      <c r="P4" s="32" t="s">
        <v>77</v>
      </c>
      <c r="Q4" s="32" t="s">
        <v>76</v>
      </c>
      <c r="R4" s="32" t="s">
        <v>75</v>
      </c>
      <c r="S4" s="32" t="s">
        <v>74</v>
      </c>
      <c r="T4" s="32" t="s">
        <v>73</v>
      </c>
      <c r="U4" s="31" t="s">
        <v>72</v>
      </c>
      <c r="V4" s="30" t="s">
        <v>1</v>
      </c>
    </row>
    <row r="5" spans="1:23" ht="42.75" customHeight="1" thickTop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8"/>
    </row>
    <row r="6" spans="1:23" ht="19.5" customHeight="1">
      <c r="A6" s="27">
        <v>1</v>
      </c>
      <c r="B6" s="27"/>
      <c r="C6" s="21" t="s">
        <v>71</v>
      </c>
      <c r="D6" s="21"/>
      <c r="E6" s="26">
        <v>29.1</v>
      </c>
      <c r="F6" s="26"/>
      <c r="G6" s="26"/>
      <c r="H6" s="26">
        <v>29.1</v>
      </c>
      <c r="I6" s="26">
        <v>7.3</v>
      </c>
      <c r="J6" s="26">
        <v>0.986</v>
      </c>
      <c r="K6" s="26">
        <f aca="true" t="shared" si="0" ref="K6:K14">J6+((0.06*I6)-0.15)</f>
        <v>1.274</v>
      </c>
      <c r="L6" s="26">
        <f aca="true" t="shared" si="1" ref="L6:L37">POWER((K6/J6),1/4)</f>
        <v>1.0661618253666716</v>
      </c>
      <c r="M6" s="25">
        <f aca="true" t="shared" si="2" ref="M6:M37">(SQRT(I6))*((1.25*(SQRT(H6)/I6)+0.075*((I6+SQRT(H6)))/(POWER(K6,1/3))))*L6</f>
        <v>5.190734224097492</v>
      </c>
      <c r="N6" s="24">
        <v>-0.015</v>
      </c>
      <c r="O6" s="24">
        <v>0.005</v>
      </c>
      <c r="P6" s="24"/>
      <c r="Q6" s="24"/>
      <c r="R6" s="24"/>
      <c r="S6" s="24"/>
      <c r="T6" s="23">
        <f aca="true" t="shared" si="3" ref="T6:T37">(N6+O6+P6+Q6+R6+S6)</f>
        <v>-0.009999999999999998</v>
      </c>
      <c r="U6" s="22">
        <f aca="true" t="shared" si="4" ref="U6:U37">M6*(100%+T6)</f>
        <v>5.138826881856517</v>
      </c>
      <c r="V6" s="21"/>
      <c r="W6" s="18"/>
    </row>
    <row r="7" spans="1:23" ht="19.5" customHeight="1">
      <c r="A7" s="27">
        <f aca="true" t="shared" si="5" ref="A7:A38">A6+1</f>
        <v>2</v>
      </c>
      <c r="B7" s="27"/>
      <c r="C7" s="28" t="s">
        <v>70</v>
      </c>
      <c r="D7" s="21"/>
      <c r="E7" s="26">
        <v>33.8</v>
      </c>
      <c r="F7" s="26"/>
      <c r="G7" s="26"/>
      <c r="H7" s="26">
        <f aca="true" t="shared" si="6" ref="H7:H12">IF(G7=0,E7,(E7+F7+G7)/2)</f>
        <v>33.8</v>
      </c>
      <c r="I7" s="26">
        <v>7.5</v>
      </c>
      <c r="J7" s="26">
        <v>1.655</v>
      </c>
      <c r="K7" s="26">
        <f t="shared" si="0"/>
        <v>1.955</v>
      </c>
      <c r="L7" s="26">
        <f t="shared" si="1"/>
        <v>1.042526710715542</v>
      </c>
      <c r="M7" s="25">
        <f t="shared" si="2"/>
        <v>5.046445447790128</v>
      </c>
      <c r="N7" s="24"/>
      <c r="O7" s="24">
        <v>0.005</v>
      </c>
      <c r="P7" s="24"/>
      <c r="Q7" s="24"/>
      <c r="R7" s="24">
        <v>0.005</v>
      </c>
      <c r="S7" s="24"/>
      <c r="T7" s="23">
        <f t="shared" si="3"/>
        <v>0.01</v>
      </c>
      <c r="U7" s="22">
        <f t="shared" si="4"/>
        <v>5.096909902268029</v>
      </c>
      <c r="V7" s="21"/>
      <c r="W7" s="18"/>
    </row>
    <row r="8" spans="1:23" ht="19.5" customHeight="1">
      <c r="A8" s="27">
        <f t="shared" si="5"/>
        <v>3</v>
      </c>
      <c r="B8" s="27"/>
      <c r="C8" s="21" t="s">
        <v>69</v>
      </c>
      <c r="D8" s="21"/>
      <c r="E8" s="26">
        <v>26.85</v>
      </c>
      <c r="F8" s="26"/>
      <c r="G8" s="26"/>
      <c r="H8" s="26">
        <f t="shared" si="6"/>
        <v>26.85</v>
      </c>
      <c r="I8" s="26">
        <v>6.43</v>
      </c>
      <c r="J8" s="26">
        <v>1.35</v>
      </c>
      <c r="K8" s="26">
        <f t="shared" si="0"/>
        <v>1.5858</v>
      </c>
      <c r="L8" s="26">
        <f t="shared" si="1"/>
        <v>1.0410669542956545</v>
      </c>
      <c r="M8" s="25">
        <f t="shared" si="2"/>
        <v>4.63070341861678</v>
      </c>
      <c r="N8" s="24"/>
      <c r="O8" s="24">
        <v>0.005</v>
      </c>
      <c r="P8" s="24"/>
      <c r="Q8" s="24"/>
      <c r="R8" s="24"/>
      <c r="S8" s="24"/>
      <c r="T8" s="23">
        <f t="shared" si="3"/>
        <v>0.005</v>
      </c>
      <c r="U8" s="22">
        <f t="shared" si="4"/>
        <v>4.653856935709864</v>
      </c>
      <c r="V8" s="21"/>
      <c r="W8" s="18"/>
    </row>
    <row r="9" spans="1:23" ht="19.5" customHeight="1">
      <c r="A9" s="27">
        <f t="shared" si="5"/>
        <v>4</v>
      </c>
      <c r="B9" s="27"/>
      <c r="C9" s="21" t="s">
        <v>68</v>
      </c>
      <c r="D9" s="21"/>
      <c r="E9" s="26">
        <v>20.3</v>
      </c>
      <c r="F9" s="26"/>
      <c r="G9" s="26"/>
      <c r="H9" s="26">
        <f t="shared" si="6"/>
        <v>20.3</v>
      </c>
      <c r="I9" s="26">
        <v>5.95</v>
      </c>
      <c r="J9" s="26">
        <v>0.92</v>
      </c>
      <c r="K9" s="26">
        <f t="shared" si="0"/>
        <v>1.127</v>
      </c>
      <c r="L9" s="26">
        <f t="shared" si="1"/>
        <v>1.0520442866433584</v>
      </c>
      <c r="M9" s="25">
        <f t="shared" si="2"/>
        <v>4.36275021875457</v>
      </c>
      <c r="N9" s="24">
        <v>-0.02</v>
      </c>
      <c r="O9" s="24">
        <v>0.005</v>
      </c>
      <c r="P9" s="24"/>
      <c r="Q9" s="24"/>
      <c r="R9" s="24"/>
      <c r="S9" s="24"/>
      <c r="T9" s="23">
        <f t="shared" si="3"/>
        <v>-0.015</v>
      </c>
      <c r="U9" s="22">
        <f t="shared" si="4"/>
        <v>4.297308965473252</v>
      </c>
      <c r="V9" s="21"/>
      <c r="W9" s="18"/>
    </row>
    <row r="10" spans="1:23" ht="19.5" customHeight="1">
      <c r="A10" s="27">
        <f t="shared" si="5"/>
        <v>5</v>
      </c>
      <c r="B10" s="27"/>
      <c r="C10" s="21" t="s">
        <v>67</v>
      </c>
      <c r="D10" s="21"/>
      <c r="E10" s="26">
        <v>32.57</v>
      </c>
      <c r="F10" s="26"/>
      <c r="G10" s="26"/>
      <c r="H10" s="26">
        <f t="shared" si="6"/>
        <v>32.57</v>
      </c>
      <c r="I10" s="26">
        <v>7.2</v>
      </c>
      <c r="J10" s="26">
        <v>1.52</v>
      </c>
      <c r="K10" s="26">
        <f t="shared" si="0"/>
        <v>1.802</v>
      </c>
      <c r="L10" s="26">
        <f t="shared" si="1"/>
        <v>1.0434647913876591</v>
      </c>
      <c r="M10" s="25">
        <f t="shared" si="2"/>
        <v>5.00145708441208</v>
      </c>
      <c r="N10" s="24"/>
      <c r="O10" s="24">
        <v>0.005</v>
      </c>
      <c r="P10" s="24"/>
      <c r="Q10" s="24"/>
      <c r="R10" s="24">
        <v>0.005</v>
      </c>
      <c r="S10" s="24"/>
      <c r="T10" s="23">
        <f t="shared" si="3"/>
        <v>0.01</v>
      </c>
      <c r="U10" s="22">
        <f t="shared" si="4"/>
        <v>5.051471655256201</v>
      </c>
      <c r="V10" s="21"/>
      <c r="W10" s="18"/>
    </row>
    <row r="11" spans="1:23" ht="19.5" customHeight="1">
      <c r="A11" s="27">
        <f t="shared" si="5"/>
        <v>6</v>
      </c>
      <c r="B11" s="27"/>
      <c r="C11" s="21" t="s">
        <v>66</v>
      </c>
      <c r="D11" s="21"/>
      <c r="E11" s="26">
        <v>27.7</v>
      </c>
      <c r="F11" s="26"/>
      <c r="G11" s="26"/>
      <c r="H11" s="26">
        <f t="shared" si="6"/>
        <v>27.7</v>
      </c>
      <c r="I11" s="26">
        <v>7.87</v>
      </c>
      <c r="J11" s="26">
        <v>1.8</v>
      </c>
      <c r="K11" s="26">
        <f t="shared" si="0"/>
        <v>2.1222000000000003</v>
      </c>
      <c r="L11" s="26">
        <f t="shared" si="1"/>
        <v>1.0420257502822239</v>
      </c>
      <c r="M11" s="25">
        <f t="shared" si="2"/>
        <v>4.684263895787263</v>
      </c>
      <c r="N11" s="24">
        <v>-0.02</v>
      </c>
      <c r="O11" s="24">
        <v>0.005</v>
      </c>
      <c r="P11" s="24"/>
      <c r="Q11" s="24"/>
      <c r="R11" s="24"/>
      <c r="S11" s="24"/>
      <c r="T11" s="23">
        <f t="shared" si="3"/>
        <v>-0.015</v>
      </c>
      <c r="U11" s="22">
        <f t="shared" si="4"/>
        <v>4.613999937350454</v>
      </c>
      <c r="V11" s="21"/>
      <c r="W11" s="18"/>
    </row>
    <row r="12" spans="1:23" ht="19.5" customHeight="1">
      <c r="A12" s="27">
        <f t="shared" si="5"/>
        <v>7</v>
      </c>
      <c r="B12" s="27"/>
      <c r="C12" s="21" t="s">
        <v>65</v>
      </c>
      <c r="D12" s="21"/>
      <c r="E12" s="26">
        <v>33.08</v>
      </c>
      <c r="F12" s="26"/>
      <c r="G12" s="26"/>
      <c r="H12" s="26">
        <f t="shared" si="6"/>
        <v>33.08</v>
      </c>
      <c r="I12" s="26">
        <v>7.2</v>
      </c>
      <c r="J12" s="26">
        <v>1.48</v>
      </c>
      <c r="K12" s="26">
        <f t="shared" si="0"/>
        <v>1.762</v>
      </c>
      <c r="L12" s="26">
        <f t="shared" si="1"/>
        <v>1.0445663883571785</v>
      </c>
      <c r="M12" s="25">
        <f t="shared" si="2"/>
        <v>5.052887819562116</v>
      </c>
      <c r="N12" s="24"/>
      <c r="O12" s="24">
        <v>0.005</v>
      </c>
      <c r="P12" s="24"/>
      <c r="Q12" s="24"/>
      <c r="R12" s="24">
        <v>0.005</v>
      </c>
      <c r="S12" s="24"/>
      <c r="T12" s="23">
        <f t="shared" si="3"/>
        <v>0.01</v>
      </c>
      <c r="U12" s="22">
        <f t="shared" si="4"/>
        <v>5.103416697757737</v>
      </c>
      <c r="V12" s="21"/>
      <c r="W12" s="18"/>
    </row>
    <row r="13" spans="1:23" ht="19.5" customHeight="1">
      <c r="A13" s="27">
        <f t="shared" si="5"/>
        <v>8</v>
      </c>
      <c r="B13" s="27"/>
      <c r="C13" s="21" t="s">
        <v>55</v>
      </c>
      <c r="D13" s="21">
        <v>1240</v>
      </c>
      <c r="E13" s="26">
        <v>33</v>
      </c>
      <c r="F13" s="26"/>
      <c r="G13" s="26"/>
      <c r="H13" s="26">
        <v>33</v>
      </c>
      <c r="I13" s="26">
        <v>8.05</v>
      </c>
      <c r="J13" s="26">
        <v>1.65</v>
      </c>
      <c r="K13" s="26">
        <f t="shared" si="0"/>
        <v>1.983</v>
      </c>
      <c r="L13" s="26">
        <f t="shared" si="1"/>
        <v>1.0470313670380862</v>
      </c>
      <c r="M13" s="25">
        <f t="shared" si="2"/>
        <v>5.096249191254966</v>
      </c>
      <c r="N13" s="24"/>
      <c r="O13" s="24"/>
      <c r="P13" s="24"/>
      <c r="Q13" s="24"/>
      <c r="R13" s="24"/>
      <c r="S13" s="24"/>
      <c r="T13" s="23">
        <f t="shared" si="3"/>
        <v>0</v>
      </c>
      <c r="U13" s="22">
        <f t="shared" si="4"/>
        <v>5.096249191254966</v>
      </c>
      <c r="V13" s="21"/>
      <c r="W13" s="18"/>
    </row>
    <row r="14" spans="1:23" ht="19.5" customHeight="1">
      <c r="A14" s="27">
        <f t="shared" si="5"/>
        <v>9</v>
      </c>
      <c r="B14" s="27"/>
      <c r="C14" s="21" t="s">
        <v>64</v>
      </c>
      <c r="D14" s="21"/>
      <c r="E14" s="26">
        <v>20.87</v>
      </c>
      <c r="F14" s="26"/>
      <c r="G14" s="26"/>
      <c r="H14" s="26">
        <f>IF(G14=0,E14,(E14+F14+G14)/2)</f>
        <v>20.87</v>
      </c>
      <c r="I14" s="26">
        <v>6.48</v>
      </c>
      <c r="J14" s="26">
        <v>0.9</v>
      </c>
      <c r="K14" s="26">
        <f t="shared" si="0"/>
        <v>1.1388</v>
      </c>
      <c r="L14" s="26">
        <f t="shared" si="1"/>
        <v>1.0605990585047378</v>
      </c>
      <c r="M14" s="25">
        <f t="shared" si="2"/>
        <v>4.521532321862299</v>
      </c>
      <c r="N14" s="24"/>
      <c r="O14" s="24"/>
      <c r="P14" s="24"/>
      <c r="Q14" s="24"/>
      <c r="R14" s="24"/>
      <c r="S14" s="24"/>
      <c r="T14" s="23">
        <f t="shared" si="3"/>
        <v>0</v>
      </c>
      <c r="U14" s="22">
        <f t="shared" si="4"/>
        <v>4.521532321862299</v>
      </c>
      <c r="V14" s="21"/>
      <c r="W14" s="18"/>
    </row>
    <row r="15" spans="1:23" ht="19.5" customHeight="1">
      <c r="A15" s="27">
        <f t="shared" si="5"/>
        <v>10</v>
      </c>
      <c r="B15" s="27"/>
      <c r="C15" s="21" t="s">
        <v>63</v>
      </c>
      <c r="D15" s="21"/>
      <c r="E15" s="26">
        <v>20.46</v>
      </c>
      <c r="F15" s="26"/>
      <c r="G15" s="26"/>
      <c r="H15" s="26">
        <v>19.85</v>
      </c>
      <c r="I15" s="26">
        <v>6.2</v>
      </c>
      <c r="J15" s="26">
        <v>1.13</v>
      </c>
      <c r="K15" s="26">
        <v>1.5</v>
      </c>
      <c r="L15" s="26">
        <f t="shared" si="1"/>
        <v>1.073379270791016</v>
      </c>
      <c r="M15" s="25">
        <f t="shared" si="2"/>
        <v>4.266619116749211</v>
      </c>
      <c r="N15" s="24"/>
      <c r="O15" s="24">
        <v>0.005</v>
      </c>
      <c r="P15" s="24"/>
      <c r="Q15" s="24"/>
      <c r="R15" s="24"/>
      <c r="S15" s="24"/>
      <c r="T15" s="23">
        <f t="shared" si="3"/>
        <v>0.005</v>
      </c>
      <c r="U15" s="22">
        <f t="shared" si="4"/>
        <v>4.287952212332956</v>
      </c>
      <c r="V15" s="21"/>
      <c r="W15" s="18"/>
    </row>
    <row r="16" spans="1:23" ht="19.5" customHeight="1">
      <c r="A16" s="27">
        <f t="shared" si="5"/>
        <v>11</v>
      </c>
      <c r="B16" s="27"/>
      <c r="C16" s="21" t="s">
        <v>62</v>
      </c>
      <c r="D16" s="21"/>
      <c r="E16" s="26">
        <v>33.81</v>
      </c>
      <c r="F16" s="26"/>
      <c r="G16" s="26"/>
      <c r="H16" s="26">
        <f>IF(G16=0,E16,(E16+F16+G16)/2)</f>
        <v>33.81</v>
      </c>
      <c r="I16" s="26">
        <v>7.5</v>
      </c>
      <c r="J16" s="26">
        <v>1.667</v>
      </c>
      <c r="K16" s="26">
        <f aca="true" t="shared" si="7" ref="K16:K47">J16+((0.06*I16)-0.15)</f>
        <v>1.967</v>
      </c>
      <c r="L16" s="26">
        <f t="shared" si="1"/>
        <v>1.0422386876162149</v>
      </c>
      <c r="M16" s="25">
        <f t="shared" si="2"/>
        <v>5.040962627427877</v>
      </c>
      <c r="N16" s="24"/>
      <c r="O16" s="24">
        <v>0.005</v>
      </c>
      <c r="P16" s="24"/>
      <c r="Q16" s="24"/>
      <c r="R16" s="24"/>
      <c r="S16" s="24"/>
      <c r="T16" s="23">
        <f t="shared" si="3"/>
        <v>0.005</v>
      </c>
      <c r="U16" s="22">
        <f t="shared" si="4"/>
        <v>5.066167440565016</v>
      </c>
      <c r="V16" s="21"/>
      <c r="W16" s="18"/>
    </row>
    <row r="17" spans="1:23" ht="19.5" customHeight="1">
      <c r="A17" s="27">
        <f t="shared" si="5"/>
        <v>12</v>
      </c>
      <c r="B17" s="27"/>
      <c r="C17" s="21" t="s">
        <v>61</v>
      </c>
      <c r="D17" s="21"/>
      <c r="E17" s="26">
        <v>21.78</v>
      </c>
      <c r="F17" s="26"/>
      <c r="G17" s="26"/>
      <c r="H17" s="26">
        <f>IF(G17=0,E17,(E17+F17+G17)/2)</f>
        <v>21.78</v>
      </c>
      <c r="I17" s="26">
        <v>6.2</v>
      </c>
      <c r="J17" s="26">
        <v>0.987</v>
      </c>
      <c r="K17" s="26">
        <f t="shared" si="7"/>
        <v>1.209</v>
      </c>
      <c r="L17" s="26">
        <f t="shared" si="1"/>
        <v>1.0520279714526173</v>
      </c>
      <c r="M17" s="25">
        <f t="shared" si="2"/>
        <v>4.468814843092877</v>
      </c>
      <c r="N17" s="24"/>
      <c r="O17" s="24">
        <v>0.005</v>
      </c>
      <c r="P17" s="24"/>
      <c r="Q17" s="24"/>
      <c r="R17" s="24">
        <v>0.005</v>
      </c>
      <c r="S17" s="24"/>
      <c r="T17" s="23">
        <f t="shared" si="3"/>
        <v>0.01</v>
      </c>
      <c r="U17" s="22">
        <f t="shared" si="4"/>
        <v>4.513502991523806</v>
      </c>
      <c r="V17" s="21"/>
      <c r="W17" s="18"/>
    </row>
    <row r="18" spans="1:23" ht="19.5" customHeight="1">
      <c r="A18" s="27">
        <f t="shared" si="5"/>
        <v>13</v>
      </c>
      <c r="B18" s="27"/>
      <c r="C18" s="21" t="s">
        <v>60</v>
      </c>
      <c r="D18" s="21"/>
      <c r="E18" s="26">
        <v>20.33</v>
      </c>
      <c r="F18" s="26"/>
      <c r="G18" s="26"/>
      <c r="H18" s="26">
        <f>IF(G18=0,E18,(E18+F18+G18)/2)</f>
        <v>20.33</v>
      </c>
      <c r="I18" s="26">
        <v>6.2</v>
      </c>
      <c r="J18" s="26">
        <v>1.136</v>
      </c>
      <c r="K18" s="26">
        <f t="shared" si="7"/>
        <v>1.3579999999999999</v>
      </c>
      <c r="L18" s="26">
        <f t="shared" si="1"/>
        <v>1.0456355968884326</v>
      </c>
      <c r="M18" s="25">
        <f t="shared" si="2"/>
        <v>4.255155154292762</v>
      </c>
      <c r="N18" s="24"/>
      <c r="O18" s="24">
        <v>0.005</v>
      </c>
      <c r="P18" s="24"/>
      <c r="Q18" s="24"/>
      <c r="R18" s="24"/>
      <c r="S18" s="24"/>
      <c r="T18" s="23">
        <f t="shared" si="3"/>
        <v>0.005</v>
      </c>
      <c r="U18" s="22">
        <f t="shared" si="4"/>
        <v>4.276430930064225</v>
      </c>
      <c r="V18" s="21"/>
      <c r="W18" s="18"/>
    </row>
    <row r="19" spans="1:23" ht="19.5" customHeight="1">
      <c r="A19" s="27">
        <f t="shared" si="5"/>
        <v>14</v>
      </c>
      <c r="B19" s="27" t="s">
        <v>59</v>
      </c>
      <c r="C19" s="21" t="s">
        <v>58</v>
      </c>
      <c r="D19" s="21"/>
      <c r="E19" s="26">
        <v>41.76</v>
      </c>
      <c r="F19" s="26"/>
      <c r="G19" s="26"/>
      <c r="H19" s="26">
        <f>IF(G19=0,E19,(E19+F19+G19)/2)</f>
        <v>41.76</v>
      </c>
      <c r="I19" s="26">
        <v>9.3</v>
      </c>
      <c r="J19" s="26">
        <v>3.4</v>
      </c>
      <c r="K19" s="26">
        <f t="shared" si="7"/>
        <v>3.808</v>
      </c>
      <c r="L19" s="26">
        <f t="shared" si="1"/>
        <v>1.0287373447220802</v>
      </c>
      <c r="M19" s="25">
        <f t="shared" si="2"/>
        <v>5.099888387000258</v>
      </c>
      <c r="N19" s="24"/>
      <c r="O19" s="24"/>
      <c r="P19" s="24"/>
      <c r="Q19" s="24"/>
      <c r="R19" s="24"/>
      <c r="S19" s="24"/>
      <c r="T19" s="23">
        <f t="shared" si="3"/>
        <v>0</v>
      </c>
      <c r="U19" s="22">
        <f t="shared" si="4"/>
        <v>5.099888387000258</v>
      </c>
      <c r="V19" s="21" t="s">
        <v>39</v>
      </c>
      <c r="W19" s="18"/>
    </row>
    <row r="20" spans="1:23" ht="19.5" customHeight="1">
      <c r="A20" s="27">
        <f t="shared" si="5"/>
        <v>15</v>
      </c>
      <c r="B20" s="27"/>
      <c r="C20" s="21" t="s">
        <v>57</v>
      </c>
      <c r="D20" s="21"/>
      <c r="E20" s="26">
        <v>21.8</v>
      </c>
      <c r="F20" s="26"/>
      <c r="G20" s="26"/>
      <c r="H20" s="26">
        <v>24.4</v>
      </c>
      <c r="I20" s="26">
        <v>6.5</v>
      </c>
      <c r="J20" s="26">
        <v>1.01</v>
      </c>
      <c r="K20" s="26">
        <f t="shared" si="7"/>
        <v>1.25</v>
      </c>
      <c r="L20" s="26">
        <f t="shared" si="1"/>
        <v>1.0547442337955502</v>
      </c>
      <c r="M20" s="25">
        <f t="shared" si="2"/>
        <v>4.696213786719118</v>
      </c>
      <c r="N20" s="24">
        <v>-0.015</v>
      </c>
      <c r="O20" s="24">
        <v>0</v>
      </c>
      <c r="P20" s="24"/>
      <c r="Q20" s="24"/>
      <c r="R20" s="24">
        <v>0.005</v>
      </c>
      <c r="S20" s="24"/>
      <c r="T20" s="23">
        <f t="shared" si="3"/>
        <v>-0.009999999999999998</v>
      </c>
      <c r="U20" s="22">
        <f t="shared" si="4"/>
        <v>4.649251648851926</v>
      </c>
      <c r="V20" s="21"/>
      <c r="W20" s="18"/>
    </row>
    <row r="21" spans="1:23" ht="19.5" customHeight="1">
      <c r="A21" s="27">
        <f t="shared" si="5"/>
        <v>16</v>
      </c>
      <c r="B21" s="27"/>
      <c r="C21" s="21" t="s">
        <v>56</v>
      </c>
      <c r="D21" s="21"/>
      <c r="E21" s="26">
        <v>30</v>
      </c>
      <c r="F21" s="26"/>
      <c r="G21" s="26"/>
      <c r="H21" s="26">
        <f aca="true" t="shared" si="8" ref="H21:H34">IF(G21=0,E21,(E21+F21+G21)/2)</f>
        <v>30</v>
      </c>
      <c r="I21" s="26">
        <v>7.49</v>
      </c>
      <c r="J21" s="26">
        <v>1.285</v>
      </c>
      <c r="K21" s="26">
        <f t="shared" si="7"/>
        <v>1.5844</v>
      </c>
      <c r="L21" s="26">
        <f t="shared" si="1"/>
        <v>1.0537568881446195</v>
      </c>
      <c r="M21" s="25">
        <f t="shared" si="2"/>
        <v>5.041997508297379</v>
      </c>
      <c r="N21" s="24"/>
      <c r="O21" s="24">
        <v>0.005</v>
      </c>
      <c r="P21" s="24"/>
      <c r="Q21" s="24"/>
      <c r="R21" s="24">
        <v>0.005</v>
      </c>
      <c r="S21" s="24"/>
      <c r="T21" s="23">
        <f t="shared" si="3"/>
        <v>0.01</v>
      </c>
      <c r="U21" s="22">
        <f t="shared" si="4"/>
        <v>5.092417483380353</v>
      </c>
      <c r="V21" s="21"/>
      <c r="W21" s="18"/>
    </row>
    <row r="22" spans="1:23" ht="19.5" customHeight="1">
      <c r="A22" s="27">
        <f t="shared" si="5"/>
        <v>17</v>
      </c>
      <c r="B22" s="27"/>
      <c r="C22" s="21" t="s">
        <v>55</v>
      </c>
      <c r="D22" s="21">
        <v>1242</v>
      </c>
      <c r="E22" s="26">
        <v>38.12</v>
      </c>
      <c r="F22" s="26"/>
      <c r="G22" s="26"/>
      <c r="H22" s="26">
        <f t="shared" si="8"/>
        <v>38.12</v>
      </c>
      <c r="I22" s="26">
        <v>8.05</v>
      </c>
      <c r="J22" s="26">
        <v>2.33</v>
      </c>
      <c r="K22" s="26">
        <f t="shared" si="7"/>
        <v>2.6630000000000003</v>
      </c>
      <c r="L22" s="26">
        <f t="shared" si="1"/>
        <v>1.033960174940999</v>
      </c>
      <c r="M22" s="25">
        <f t="shared" si="2"/>
        <v>5.070367135541029</v>
      </c>
      <c r="N22" s="24"/>
      <c r="O22" s="24">
        <v>0.005</v>
      </c>
      <c r="P22" s="24"/>
      <c r="Q22" s="24"/>
      <c r="R22" s="24"/>
      <c r="S22" s="24"/>
      <c r="T22" s="23">
        <f t="shared" si="3"/>
        <v>0.005</v>
      </c>
      <c r="U22" s="22">
        <f t="shared" si="4"/>
        <v>5.095718971218734</v>
      </c>
      <c r="V22" s="21"/>
      <c r="W22" s="18"/>
    </row>
    <row r="23" spans="1:23" ht="19.5" customHeight="1">
      <c r="A23" s="27">
        <f t="shared" si="5"/>
        <v>18</v>
      </c>
      <c r="B23" s="27"/>
      <c r="C23" s="21" t="s">
        <v>54</v>
      </c>
      <c r="D23" s="21"/>
      <c r="E23" s="26">
        <v>42</v>
      </c>
      <c r="F23" s="26"/>
      <c r="G23" s="26"/>
      <c r="H23" s="26">
        <f t="shared" si="8"/>
        <v>42</v>
      </c>
      <c r="I23" s="26">
        <v>8.8</v>
      </c>
      <c r="J23" s="26">
        <v>3.9</v>
      </c>
      <c r="K23" s="26">
        <f t="shared" si="7"/>
        <v>4.278</v>
      </c>
      <c r="L23" s="26">
        <f t="shared" si="1"/>
        <v>1.0233967732170057</v>
      </c>
      <c r="M23" s="25">
        <f t="shared" si="2"/>
        <v>4.937986782627902</v>
      </c>
      <c r="N23" s="24"/>
      <c r="O23" s="24"/>
      <c r="P23" s="24">
        <v>0.01</v>
      </c>
      <c r="Q23" s="24"/>
      <c r="R23" s="24"/>
      <c r="S23" s="24"/>
      <c r="T23" s="23">
        <f t="shared" si="3"/>
        <v>0.01</v>
      </c>
      <c r="U23" s="22">
        <f t="shared" si="4"/>
        <v>4.987366650454181</v>
      </c>
      <c r="V23" s="21"/>
      <c r="W23" s="18"/>
    </row>
    <row r="24" spans="1:23" ht="19.5" customHeight="1">
      <c r="A24" s="27">
        <f t="shared" si="5"/>
        <v>19</v>
      </c>
      <c r="B24" s="27"/>
      <c r="C24" s="21" t="s">
        <v>53</v>
      </c>
      <c r="D24" s="21"/>
      <c r="E24" s="26">
        <v>30</v>
      </c>
      <c r="F24" s="26">
        <v>41.8</v>
      </c>
      <c r="G24" s="26">
        <v>21.8</v>
      </c>
      <c r="H24" s="26">
        <f t="shared" si="8"/>
        <v>46.8</v>
      </c>
      <c r="I24" s="26">
        <v>7.55</v>
      </c>
      <c r="J24" s="26">
        <v>1.23</v>
      </c>
      <c r="K24" s="26">
        <f t="shared" si="7"/>
        <v>1.533</v>
      </c>
      <c r="L24" s="26">
        <f t="shared" si="1"/>
        <v>1.0565967265296397</v>
      </c>
      <c r="M24" s="25">
        <f t="shared" si="2"/>
        <v>6.005902276431723</v>
      </c>
      <c r="N24" s="24"/>
      <c r="O24" s="24">
        <v>0.005</v>
      </c>
      <c r="P24" s="24"/>
      <c r="Q24" s="24"/>
      <c r="R24" s="24"/>
      <c r="S24" s="24"/>
      <c r="T24" s="23">
        <f t="shared" si="3"/>
        <v>0.005</v>
      </c>
      <c r="U24" s="22">
        <f t="shared" si="4"/>
        <v>6.0359317878138805</v>
      </c>
      <c r="V24" s="21"/>
      <c r="W24" s="18"/>
    </row>
    <row r="25" spans="1:23" ht="19.5" customHeight="1">
      <c r="A25" s="27">
        <f t="shared" si="5"/>
        <v>20</v>
      </c>
      <c r="B25" s="27"/>
      <c r="C25" s="21" t="s">
        <v>52</v>
      </c>
      <c r="D25" s="21"/>
      <c r="E25" s="26">
        <v>18.5</v>
      </c>
      <c r="F25" s="26"/>
      <c r="G25" s="26"/>
      <c r="H25" s="26">
        <f t="shared" si="8"/>
        <v>18.5</v>
      </c>
      <c r="I25" s="26">
        <v>5.35</v>
      </c>
      <c r="J25" s="26">
        <v>0.67</v>
      </c>
      <c r="K25" s="26">
        <f t="shared" si="7"/>
        <v>0.841</v>
      </c>
      <c r="L25" s="26">
        <f t="shared" si="1"/>
        <v>1.058474252622647</v>
      </c>
      <c r="M25" s="25">
        <f t="shared" si="2"/>
        <v>4.337803643923788</v>
      </c>
      <c r="N25" s="24">
        <v>-0.015</v>
      </c>
      <c r="O25" s="24">
        <v>0.005</v>
      </c>
      <c r="P25" s="24"/>
      <c r="Q25" s="24"/>
      <c r="R25" s="24"/>
      <c r="S25" s="24"/>
      <c r="T25" s="23">
        <f t="shared" si="3"/>
        <v>-0.009999999999999998</v>
      </c>
      <c r="U25" s="22">
        <f t="shared" si="4"/>
        <v>4.29442560748455</v>
      </c>
      <c r="V25" s="21"/>
      <c r="W25" s="18"/>
    </row>
    <row r="26" spans="1:23" ht="19.5" customHeight="1">
      <c r="A26" s="27">
        <f t="shared" si="5"/>
        <v>21</v>
      </c>
      <c r="B26" s="27"/>
      <c r="C26" s="21" t="s">
        <v>51</v>
      </c>
      <c r="D26" s="21"/>
      <c r="E26" s="26">
        <v>23.53</v>
      </c>
      <c r="F26" s="26"/>
      <c r="G26" s="26"/>
      <c r="H26" s="26">
        <f t="shared" si="8"/>
        <v>23.53</v>
      </c>
      <c r="I26" s="26">
        <v>6.2</v>
      </c>
      <c r="J26" s="26">
        <v>1.063</v>
      </c>
      <c r="K26" s="26">
        <f t="shared" si="7"/>
        <v>1.285</v>
      </c>
      <c r="L26" s="26">
        <f t="shared" si="1"/>
        <v>1.048558018661445</v>
      </c>
      <c r="M26" s="25">
        <f t="shared" si="2"/>
        <v>4.543796424112911</v>
      </c>
      <c r="N26" s="24"/>
      <c r="O26" s="24">
        <v>0.005</v>
      </c>
      <c r="P26" s="24"/>
      <c r="Q26" s="24"/>
      <c r="R26" s="24"/>
      <c r="S26" s="24"/>
      <c r="T26" s="23">
        <f t="shared" si="3"/>
        <v>0.005</v>
      </c>
      <c r="U26" s="22">
        <f t="shared" si="4"/>
        <v>4.566515406233475</v>
      </c>
      <c r="V26" s="21"/>
      <c r="W26" s="18"/>
    </row>
    <row r="27" spans="1:23" ht="19.5" customHeight="1">
      <c r="A27" s="27">
        <f t="shared" si="5"/>
        <v>22</v>
      </c>
      <c r="B27" s="27"/>
      <c r="C27" s="21">
        <v>376</v>
      </c>
      <c r="D27" s="21"/>
      <c r="E27" s="26">
        <v>31.56</v>
      </c>
      <c r="F27" s="26"/>
      <c r="G27" s="26"/>
      <c r="H27" s="26">
        <f t="shared" si="8"/>
        <v>31.56</v>
      </c>
      <c r="I27" s="26">
        <v>7.2</v>
      </c>
      <c r="J27" s="26">
        <v>1.592</v>
      </c>
      <c r="K27" s="26">
        <f t="shared" si="7"/>
        <v>1.874</v>
      </c>
      <c r="L27" s="26">
        <f t="shared" si="1"/>
        <v>1.0416135738304422</v>
      </c>
      <c r="M27" s="25">
        <f t="shared" si="2"/>
        <v>4.905298440736858</v>
      </c>
      <c r="N27" s="24"/>
      <c r="O27" s="24">
        <v>0.005</v>
      </c>
      <c r="P27" s="24"/>
      <c r="Q27" s="24"/>
      <c r="R27" s="24">
        <v>0.005</v>
      </c>
      <c r="S27" s="24"/>
      <c r="T27" s="23">
        <f t="shared" si="3"/>
        <v>0.01</v>
      </c>
      <c r="U27" s="22">
        <f t="shared" si="4"/>
        <v>4.954351425144226</v>
      </c>
      <c r="V27" s="21"/>
      <c r="W27" s="18"/>
    </row>
    <row r="28" spans="1:23" ht="19.5" customHeight="1">
      <c r="A28" s="27">
        <f t="shared" si="5"/>
        <v>23</v>
      </c>
      <c r="B28" s="27"/>
      <c r="C28" s="21" t="s">
        <v>50</v>
      </c>
      <c r="D28" s="21"/>
      <c r="E28" s="26">
        <v>27</v>
      </c>
      <c r="F28" s="26"/>
      <c r="G28" s="26"/>
      <c r="H28" s="26">
        <f t="shared" si="8"/>
        <v>27</v>
      </c>
      <c r="I28" s="26">
        <v>7.8</v>
      </c>
      <c r="J28" s="26">
        <v>1.8</v>
      </c>
      <c r="K28" s="26">
        <f t="shared" si="7"/>
        <v>2.118</v>
      </c>
      <c r="L28" s="26">
        <f t="shared" si="1"/>
        <v>1.0415098045713245</v>
      </c>
      <c r="M28" s="25">
        <f t="shared" si="2"/>
        <v>4.629912397683675</v>
      </c>
      <c r="N28" s="24"/>
      <c r="O28" s="24"/>
      <c r="P28" s="24"/>
      <c r="Q28" s="24"/>
      <c r="R28" s="24"/>
      <c r="S28" s="24"/>
      <c r="T28" s="23">
        <f t="shared" si="3"/>
        <v>0</v>
      </c>
      <c r="U28" s="22">
        <f t="shared" si="4"/>
        <v>4.629912397683675</v>
      </c>
      <c r="V28" s="21"/>
      <c r="W28" s="18"/>
    </row>
    <row r="29" spans="1:23" ht="19.5" customHeight="1">
      <c r="A29" s="27">
        <f t="shared" si="5"/>
        <v>24</v>
      </c>
      <c r="B29" s="27"/>
      <c r="C29" s="21" t="s">
        <v>49</v>
      </c>
      <c r="D29" s="21"/>
      <c r="E29" s="26">
        <v>30</v>
      </c>
      <c r="F29" s="26"/>
      <c r="G29" s="26"/>
      <c r="H29" s="26">
        <f t="shared" si="8"/>
        <v>30</v>
      </c>
      <c r="I29" s="26">
        <v>7.8</v>
      </c>
      <c r="J29" s="26">
        <v>2.5</v>
      </c>
      <c r="K29" s="26">
        <f t="shared" si="7"/>
        <v>2.818</v>
      </c>
      <c r="L29" s="26">
        <f t="shared" si="1"/>
        <v>1.0303867017770367</v>
      </c>
      <c r="M29" s="25">
        <f t="shared" si="2"/>
        <v>4.554727233876719</v>
      </c>
      <c r="N29" s="24">
        <v>-0.015</v>
      </c>
      <c r="O29" s="24">
        <v>0.005</v>
      </c>
      <c r="P29" s="24"/>
      <c r="Q29" s="24"/>
      <c r="R29" s="24"/>
      <c r="S29" s="24"/>
      <c r="T29" s="23">
        <f t="shared" si="3"/>
        <v>-0.009999999999999998</v>
      </c>
      <c r="U29" s="22">
        <f t="shared" si="4"/>
        <v>4.509179961537951</v>
      </c>
      <c r="V29" s="21"/>
      <c r="W29" s="18"/>
    </row>
    <row r="30" spans="1:23" ht="19.5" customHeight="1">
      <c r="A30" s="27">
        <f t="shared" si="5"/>
        <v>25</v>
      </c>
      <c r="B30" s="27"/>
      <c r="C30" s="21" t="s">
        <v>35</v>
      </c>
      <c r="D30" s="21"/>
      <c r="E30" s="26">
        <v>32.45</v>
      </c>
      <c r="F30" s="26"/>
      <c r="G30" s="26"/>
      <c r="H30" s="26">
        <f t="shared" si="8"/>
        <v>32.45</v>
      </c>
      <c r="I30" s="26">
        <v>7.25</v>
      </c>
      <c r="J30" s="26">
        <v>2.3</v>
      </c>
      <c r="K30" s="26">
        <f t="shared" si="7"/>
        <v>2.585</v>
      </c>
      <c r="L30" s="26">
        <f t="shared" si="1"/>
        <v>1.0296347176229736</v>
      </c>
      <c r="M30" s="25">
        <f t="shared" si="2"/>
        <v>4.68435535287118</v>
      </c>
      <c r="N30" s="24">
        <v>-0.025</v>
      </c>
      <c r="O30" s="24">
        <v>0.005</v>
      </c>
      <c r="P30" s="24"/>
      <c r="Q30" s="24"/>
      <c r="R30" s="24"/>
      <c r="S30" s="24"/>
      <c r="T30" s="23">
        <f t="shared" si="3"/>
        <v>-0.02</v>
      </c>
      <c r="U30" s="22">
        <f t="shared" si="4"/>
        <v>4.590668245813757</v>
      </c>
      <c r="V30" s="21"/>
      <c r="W30" s="18"/>
    </row>
    <row r="31" spans="1:23" ht="19.5" customHeight="1">
      <c r="A31" s="27">
        <f t="shared" si="5"/>
        <v>26</v>
      </c>
      <c r="B31" s="27"/>
      <c r="C31" s="21" t="s">
        <v>48</v>
      </c>
      <c r="D31" s="21"/>
      <c r="E31" s="26">
        <v>19.6</v>
      </c>
      <c r="F31" s="26"/>
      <c r="G31" s="26"/>
      <c r="H31" s="26">
        <f t="shared" si="8"/>
        <v>19.6</v>
      </c>
      <c r="I31" s="26">
        <v>7.1</v>
      </c>
      <c r="J31" s="26">
        <v>1.2</v>
      </c>
      <c r="K31" s="26">
        <f t="shared" si="7"/>
        <v>1.476</v>
      </c>
      <c r="L31" s="26">
        <f t="shared" si="1"/>
        <v>1.0531161619882878</v>
      </c>
      <c r="M31" s="25">
        <f t="shared" si="2"/>
        <v>4.317911089852992</v>
      </c>
      <c r="N31" s="24">
        <v>-0.025</v>
      </c>
      <c r="O31" s="24">
        <v>0.005</v>
      </c>
      <c r="P31" s="24"/>
      <c r="Q31" s="24"/>
      <c r="R31" s="24"/>
      <c r="S31" s="24"/>
      <c r="T31" s="23">
        <f t="shared" si="3"/>
        <v>-0.02</v>
      </c>
      <c r="U31" s="22">
        <f t="shared" si="4"/>
        <v>4.231552868055933</v>
      </c>
      <c r="V31" s="21" t="s">
        <v>46</v>
      </c>
      <c r="W31" s="18"/>
    </row>
    <row r="32" spans="1:23" ht="19.5" customHeight="1">
      <c r="A32" s="27">
        <f t="shared" si="5"/>
        <v>27</v>
      </c>
      <c r="B32" s="27"/>
      <c r="C32" s="21" t="s">
        <v>47</v>
      </c>
      <c r="D32" s="21"/>
      <c r="E32" s="26">
        <v>20</v>
      </c>
      <c r="F32" s="26"/>
      <c r="G32" s="26"/>
      <c r="H32" s="26">
        <f t="shared" si="8"/>
        <v>20</v>
      </c>
      <c r="I32" s="26">
        <v>6.8</v>
      </c>
      <c r="J32" s="26">
        <v>1.2</v>
      </c>
      <c r="K32" s="26">
        <f t="shared" si="7"/>
        <v>1.458</v>
      </c>
      <c r="L32" s="26">
        <f t="shared" si="1"/>
        <v>1.049890653474175</v>
      </c>
      <c r="M32" s="25">
        <f t="shared" si="2"/>
        <v>4.291859170671958</v>
      </c>
      <c r="N32" s="24">
        <v>-0.025</v>
      </c>
      <c r="O32" s="24"/>
      <c r="P32" s="24"/>
      <c r="Q32" s="24"/>
      <c r="R32" s="24"/>
      <c r="S32" s="24"/>
      <c r="T32" s="23">
        <f t="shared" si="3"/>
        <v>-0.025</v>
      </c>
      <c r="U32" s="22">
        <f t="shared" si="4"/>
        <v>4.184562691405159</v>
      </c>
      <c r="V32" s="21" t="s">
        <v>46</v>
      </c>
      <c r="W32" s="18"/>
    </row>
    <row r="33" spans="1:23" ht="19.5" customHeight="1">
      <c r="A33" s="27">
        <f t="shared" si="5"/>
        <v>28</v>
      </c>
      <c r="B33" s="27"/>
      <c r="C33" s="21" t="s">
        <v>45</v>
      </c>
      <c r="D33" s="21"/>
      <c r="E33" s="26">
        <v>40</v>
      </c>
      <c r="F33" s="26"/>
      <c r="G33" s="26"/>
      <c r="H33" s="26">
        <f t="shared" si="8"/>
        <v>40</v>
      </c>
      <c r="I33" s="26">
        <v>9.68</v>
      </c>
      <c r="J33" s="26">
        <v>4</v>
      </c>
      <c r="K33" s="26">
        <f t="shared" si="7"/>
        <v>4.4308</v>
      </c>
      <c r="L33" s="26">
        <f t="shared" si="1"/>
        <v>1.0259012026362502</v>
      </c>
      <c r="M33" s="25">
        <f t="shared" si="2"/>
        <v>4.939474914232755</v>
      </c>
      <c r="N33" s="24">
        <v>-0.005</v>
      </c>
      <c r="O33" s="24">
        <v>0.005</v>
      </c>
      <c r="P33" s="24"/>
      <c r="Q33" s="24"/>
      <c r="R33" s="24"/>
      <c r="S33" s="24"/>
      <c r="T33" s="23">
        <f t="shared" si="3"/>
        <v>0</v>
      </c>
      <c r="U33" s="22">
        <f t="shared" si="4"/>
        <v>4.939474914232755</v>
      </c>
      <c r="V33" s="21" t="s">
        <v>44</v>
      </c>
      <c r="W33" s="18"/>
    </row>
    <row r="34" spans="1:23" ht="19.5" customHeight="1">
      <c r="A34" s="27">
        <f t="shared" si="5"/>
        <v>29</v>
      </c>
      <c r="B34" s="27"/>
      <c r="C34" s="21"/>
      <c r="D34" s="21"/>
      <c r="E34" s="26">
        <v>26</v>
      </c>
      <c r="F34" s="26"/>
      <c r="G34" s="26"/>
      <c r="H34" s="26">
        <f t="shared" si="8"/>
        <v>26</v>
      </c>
      <c r="I34" s="26">
        <v>7.2</v>
      </c>
      <c r="J34" s="26">
        <v>1.45</v>
      </c>
      <c r="K34" s="26">
        <f t="shared" si="7"/>
        <v>1.732</v>
      </c>
      <c r="L34" s="26">
        <f t="shared" si="1"/>
        <v>1.0454300307279005</v>
      </c>
      <c r="M34" s="25">
        <f t="shared" si="2"/>
        <v>4.637929770799351</v>
      </c>
      <c r="N34" s="24"/>
      <c r="O34" s="24">
        <v>0.005</v>
      </c>
      <c r="P34" s="24"/>
      <c r="Q34" s="24"/>
      <c r="R34" s="24"/>
      <c r="S34" s="24"/>
      <c r="T34" s="23">
        <f t="shared" si="3"/>
        <v>0.005</v>
      </c>
      <c r="U34" s="22">
        <f t="shared" si="4"/>
        <v>4.661119419653348</v>
      </c>
      <c r="V34" s="21"/>
      <c r="W34" s="18"/>
    </row>
    <row r="35" spans="1:23" ht="19.5" customHeight="1">
      <c r="A35" s="27">
        <f t="shared" si="5"/>
        <v>30</v>
      </c>
      <c r="B35" s="27"/>
      <c r="C35" s="21" t="s">
        <v>43</v>
      </c>
      <c r="D35" s="21"/>
      <c r="E35" s="26">
        <v>23</v>
      </c>
      <c r="F35" s="26"/>
      <c r="G35" s="26"/>
      <c r="H35" s="26">
        <v>19.5</v>
      </c>
      <c r="I35" s="26">
        <v>7.25</v>
      </c>
      <c r="J35" s="26">
        <v>1.1</v>
      </c>
      <c r="K35" s="26">
        <f t="shared" si="7"/>
        <v>1.3850000000000002</v>
      </c>
      <c r="L35" s="26">
        <f t="shared" si="1"/>
        <v>1.0592885356166375</v>
      </c>
      <c r="M35" s="25">
        <f t="shared" si="2"/>
        <v>4.410347465020445</v>
      </c>
      <c r="N35" s="24">
        <v>-0.015</v>
      </c>
      <c r="O35" s="24">
        <v>0.005</v>
      </c>
      <c r="P35" s="24"/>
      <c r="Q35" s="24"/>
      <c r="R35" s="24"/>
      <c r="S35" s="24"/>
      <c r="T35" s="23">
        <f t="shared" si="3"/>
        <v>-0.009999999999999998</v>
      </c>
      <c r="U35" s="22">
        <f t="shared" si="4"/>
        <v>4.366243990370241</v>
      </c>
      <c r="V35" s="21" t="s">
        <v>23</v>
      </c>
      <c r="W35" s="18"/>
    </row>
    <row r="36" spans="1:23" ht="19.5" customHeight="1">
      <c r="A36" s="27">
        <f t="shared" si="5"/>
        <v>31</v>
      </c>
      <c r="B36" s="27"/>
      <c r="C36" s="21" t="s">
        <v>42</v>
      </c>
      <c r="D36" s="21"/>
      <c r="E36" s="26">
        <v>28</v>
      </c>
      <c r="F36" s="26"/>
      <c r="G36" s="26"/>
      <c r="H36" s="26">
        <f aca="true" t="shared" si="9" ref="H36:H46">IF(G36=0,E36,(E36+F36+G36)/2)</f>
        <v>28</v>
      </c>
      <c r="I36" s="26">
        <v>8.2</v>
      </c>
      <c r="J36" s="26">
        <v>3.2</v>
      </c>
      <c r="K36" s="26">
        <f t="shared" si="7"/>
        <v>3.5420000000000003</v>
      </c>
      <c r="L36" s="26">
        <f t="shared" si="1"/>
        <v>1.0257101299222118</v>
      </c>
      <c r="M36" s="25">
        <f t="shared" si="2"/>
        <v>4.318938681747929</v>
      </c>
      <c r="N36" s="24">
        <v>-0.015</v>
      </c>
      <c r="O36" s="24">
        <v>0.005</v>
      </c>
      <c r="P36" s="24"/>
      <c r="Q36" s="24"/>
      <c r="R36" s="24"/>
      <c r="S36" s="24"/>
      <c r="T36" s="23">
        <f t="shared" si="3"/>
        <v>-0.009999999999999998</v>
      </c>
      <c r="U36" s="22">
        <f t="shared" si="4"/>
        <v>4.27574929493045</v>
      </c>
      <c r="V36" s="21" t="s">
        <v>30</v>
      </c>
      <c r="W36" s="18"/>
    </row>
    <row r="37" spans="1:23" ht="19.5" customHeight="1">
      <c r="A37" s="27">
        <f t="shared" si="5"/>
        <v>32</v>
      </c>
      <c r="B37" s="27"/>
      <c r="C37" s="21" t="s">
        <v>41</v>
      </c>
      <c r="D37" s="21"/>
      <c r="E37" s="26">
        <v>25</v>
      </c>
      <c r="F37" s="26"/>
      <c r="G37" s="26"/>
      <c r="H37" s="26">
        <f t="shared" si="9"/>
        <v>25</v>
      </c>
      <c r="I37" s="26">
        <v>7.99</v>
      </c>
      <c r="J37" s="26">
        <v>2.49</v>
      </c>
      <c r="K37" s="26">
        <f t="shared" si="7"/>
        <v>2.8194000000000004</v>
      </c>
      <c r="L37" s="26">
        <f t="shared" si="1"/>
        <v>1.0315477522732575</v>
      </c>
      <c r="M37" s="25">
        <f t="shared" si="2"/>
        <v>4.291701721390784</v>
      </c>
      <c r="N37" s="24">
        <v>-0.025</v>
      </c>
      <c r="O37" s="24">
        <v>0.005</v>
      </c>
      <c r="P37" s="24"/>
      <c r="Q37" s="24"/>
      <c r="R37" s="24"/>
      <c r="S37" s="24"/>
      <c r="T37" s="23">
        <f t="shared" si="3"/>
        <v>-0.02</v>
      </c>
      <c r="U37" s="22">
        <f t="shared" si="4"/>
        <v>4.205867686962969</v>
      </c>
      <c r="V37" s="21" t="s">
        <v>30</v>
      </c>
      <c r="W37" s="18"/>
    </row>
    <row r="38" spans="1:23" ht="19.5" customHeight="1">
      <c r="A38" s="27">
        <f t="shared" si="5"/>
        <v>33</v>
      </c>
      <c r="B38" s="27"/>
      <c r="C38" s="21" t="s">
        <v>40</v>
      </c>
      <c r="D38" s="21"/>
      <c r="E38" s="26">
        <v>30</v>
      </c>
      <c r="F38" s="26"/>
      <c r="G38" s="26"/>
      <c r="H38" s="26">
        <f t="shared" si="9"/>
        <v>30</v>
      </c>
      <c r="I38" s="26">
        <v>7.3</v>
      </c>
      <c r="J38" s="26">
        <v>1.7</v>
      </c>
      <c r="K38" s="26">
        <f t="shared" si="7"/>
        <v>1.988</v>
      </c>
      <c r="L38" s="26">
        <f aca="true" t="shared" si="10" ref="L38:L62">POWER((K38/J38),1/4)</f>
        <v>1.0399006859276283</v>
      </c>
      <c r="M38" s="25">
        <f aca="true" t="shared" si="11" ref="M38:M62">(SQRT(I38))*((1.25*(SQRT(H38)/I38)+0.075*((I38+SQRT(H38)))/(POWER(K38,1/3))))*L38</f>
        <v>4.776431392490259</v>
      </c>
      <c r="N38" s="24">
        <v>-0.005</v>
      </c>
      <c r="O38" s="24">
        <v>0.005</v>
      </c>
      <c r="P38" s="24"/>
      <c r="Q38" s="24"/>
      <c r="R38" s="24">
        <v>0.005</v>
      </c>
      <c r="S38" s="24"/>
      <c r="T38" s="23">
        <f aca="true" t="shared" si="12" ref="T38:T62">(N38+O38+P38+Q38+R38+S38)</f>
        <v>0.005</v>
      </c>
      <c r="U38" s="22">
        <f aca="true" t="shared" si="13" ref="U38:U62">M38*(100%+T38)</f>
        <v>4.800313549452709</v>
      </c>
      <c r="V38" s="21" t="s">
        <v>39</v>
      </c>
      <c r="W38" s="18"/>
    </row>
    <row r="39" spans="1:23" ht="19.5" customHeight="1">
      <c r="A39" s="27">
        <f aca="true" t="shared" si="14" ref="A39:A62">A38+1</f>
        <v>34</v>
      </c>
      <c r="B39" s="27"/>
      <c r="C39" s="21" t="s">
        <v>38</v>
      </c>
      <c r="D39" s="21"/>
      <c r="E39" s="26">
        <v>20</v>
      </c>
      <c r="F39" s="26"/>
      <c r="G39" s="26"/>
      <c r="H39" s="26">
        <f t="shared" si="9"/>
        <v>20</v>
      </c>
      <c r="I39" s="26">
        <v>6.8</v>
      </c>
      <c r="J39" s="26">
        <v>1.45</v>
      </c>
      <c r="K39" s="26">
        <f t="shared" si="7"/>
        <v>1.708</v>
      </c>
      <c r="L39" s="26">
        <f t="shared" si="10"/>
        <v>1.0417894762109823</v>
      </c>
      <c r="M39" s="25">
        <f t="shared" si="11"/>
        <v>4.154665392835772</v>
      </c>
      <c r="N39" s="24">
        <v>-0.005</v>
      </c>
      <c r="O39" s="24"/>
      <c r="P39" s="24"/>
      <c r="Q39" s="24"/>
      <c r="R39" s="24"/>
      <c r="S39" s="24"/>
      <c r="T39" s="23">
        <f t="shared" si="12"/>
        <v>-0.005</v>
      </c>
      <c r="U39" s="22">
        <f t="shared" si="13"/>
        <v>4.133892065871594</v>
      </c>
      <c r="V39" s="21" t="s">
        <v>30</v>
      </c>
      <c r="W39" s="18"/>
    </row>
    <row r="40" spans="1:23" ht="19.5" customHeight="1">
      <c r="A40" s="27">
        <f t="shared" si="14"/>
        <v>35</v>
      </c>
      <c r="B40" s="27"/>
      <c r="C40" s="21" t="s">
        <v>37</v>
      </c>
      <c r="D40" s="21"/>
      <c r="E40" s="26">
        <v>17</v>
      </c>
      <c r="F40" s="26"/>
      <c r="G40" s="26"/>
      <c r="H40" s="26">
        <f t="shared" si="9"/>
        <v>17</v>
      </c>
      <c r="I40" s="26">
        <v>6.5</v>
      </c>
      <c r="J40" s="26">
        <v>1.3</v>
      </c>
      <c r="K40" s="26">
        <f t="shared" si="7"/>
        <v>1.54</v>
      </c>
      <c r="L40" s="26">
        <f t="shared" si="10"/>
        <v>1.0432642900147298</v>
      </c>
      <c r="M40" s="25">
        <f t="shared" si="11"/>
        <v>3.9440663489546988</v>
      </c>
      <c r="N40" s="24">
        <v>-0.005</v>
      </c>
      <c r="O40" s="24">
        <v>0.005</v>
      </c>
      <c r="P40" s="24"/>
      <c r="Q40" s="24"/>
      <c r="R40" s="24"/>
      <c r="S40" s="24"/>
      <c r="T40" s="23">
        <f t="shared" si="12"/>
        <v>0</v>
      </c>
      <c r="U40" s="22">
        <f t="shared" si="13"/>
        <v>3.9440663489546988</v>
      </c>
      <c r="V40" s="21" t="s">
        <v>30</v>
      </c>
      <c r="W40" s="18"/>
    </row>
    <row r="41" spans="1:23" ht="19.5" customHeight="1">
      <c r="A41" s="27">
        <f t="shared" si="14"/>
        <v>36</v>
      </c>
      <c r="B41" s="27"/>
      <c r="C41" s="21" t="s">
        <v>36</v>
      </c>
      <c r="D41" s="21"/>
      <c r="E41" s="26">
        <v>20</v>
      </c>
      <c r="F41" s="26"/>
      <c r="G41" s="26"/>
      <c r="H41" s="26">
        <f t="shared" si="9"/>
        <v>20</v>
      </c>
      <c r="I41" s="26">
        <v>6.78</v>
      </c>
      <c r="J41" s="26">
        <v>1.45</v>
      </c>
      <c r="K41" s="26">
        <f t="shared" si="7"/>
        <v>1.7067999999999999</v>
      </c>
      <c r="L41" s="26">
        <f t="shared" si="10"/>
        <v>1.0416064438810808</v>
      </c>
      <c r="M41" s="25">
        <f t="shared" si="11"/>
        <v>4.151444568247097</v>
      </c>
      <c r="N41" s="24">
        <v>-0.005</v>
      </c>
      <c r="O41" s="24">
        <v>0.005</v>
      </c>
      <c r="P41" s="24"/>
      <c r="Q41" s="24"/>
      <c r="R41" s="24"/>
      <c r="S41" s="24"/>
      <c r="T41" s="23">
        <f t="shared" si="12"/>
        <v>0</v>
      </c>
      <c r="U41" s="22">
        <f t="shared" si="13"/>
        <v>4.151444568247097</v>
      </c>
      <c r="V41" s="21"/>
      <c r="W41" s="18"/>
    </row>
    <row r="42" spans="1:23" ht="19.5" customHeight="1">
      <c r="A42" s="27">
        <f t="shared" si="14"/>
        <v>37</v>
      </c>
      <c r="B42" s="27"/>
      <c r="C42" s="21" t="s">
        <v>35</v>
      </c>
      <c r="D42" s="21"/>
      <c r="E42" s="26">
        <v>28.5</v>
      </c>
      <c r="F42" s="26"/>
      <c r="G42" s="26"/>
      <c r="H42" s="26">
        <f t="shared" si="9"/>
        <v>28.5</v>
      </c>
      <c r="I42" s="26">
        <v>7.25</v>
      </c>
      <c r="J42" s="26">
        <v>2.2</v>
      </c>
      <c r="K42" s="26">
        <f t="shared" si="7"/>
        <v>2.4850000000000003</v>
      </c>
      <c r="L42" s="26">
        <f t="shared" si="10"/>
        <v>1.030922285902947</v>
      </c>
      <c r="M42" s="25">
        <f t="shared" si="11"/>
        <v>4.489879998816431</v>
      </c>
      <c r="N42" s="24">
        <v>-0.025</v>
      </c>
      <c r="O42" s="24"/>
      <c r="P42" s="24"/>
      <c r="Q42" s="24"/>
      <c r="R42" s="24"/>
      <c r="S42" s="24"/>
      <c r="T42" s="23">
        <f t="shared" si="12"/>
        <v>-0.025</v>
      </c>
      <c r="U42" s="22">
        <f t="shared" si="13"/>
        <v>4.377632998846019</v>
      </c>
      <c r="V42" s="21" t="s">
        <v>23</v>
      </c>
      <c r="W42" s="18"/>
    </row>
    <row r="43" spans="1:23" ht="19.5" customHeight="1">
      <c r="A43" s="27">
        <f t="shared" si="14"/>
        <v>38</v>
      </c>
      <c r="B43" s="27"/>
      <c r="C43" s="21" t="s">
        <v>34</v>
      </c>
      <c r="D43" s="21"/>
      <c r="E43" s="26">
        <v>26</v>
      </c>
      <c r="F43" s="26"/>
      <c r="G43" s="26"/>
      <c r="H43" s="26">
        <f t="shared" si="9"/>
        <v>26</v>
      </c>
      <c r="I43" s="26">
        <v>7.99</v>
      </c>
      <c r="J43" s="26">
        <v>2.4</v>
      </c>
      <c r="K43" s="26">
        <f t="shared" si="7"/>
        <v>2.7294</v>
      </c>
      <c r="L43" s="26">
        <f t="shared" si="10"/>
        <v>1.032675768156189</v>
      </c>
      <c r="M43" s="25">
        <f t="shared" si="11"/>
        <v>4.379013175552915</v>
      </c>
      <c r="N43" s="24">
        <v>-0.005</v>
      </c>
      <c r="O43" s="24">
        <v>0.005</v>
      </c>
      <c r="P43" s="24"/>
      <c r="Q43" s="24"/>
      <c r="R43" s="24"/>
      <c r="S43" s="24">
        <v>-0.005</v>
      </c>
      <c r="T43" s="23">
        <f t="shared" si="12"/>
        <v>-0.005</v>
      </c>
      <c r="U43" s="22">
        <f t="shared" si="13"/>
        <v>4.357118109675151</v>
      </c>
      <c r="V43" s="21"/>
      <c r="W43" s="18"/>
    </row>
    <row r="44" spans="1:23" ht="19.5" customHeight="1">
      <c r="A44" s="27">
        <f t="shared" si="14"/>
        <v>39</v>
      </c>
      <c r="B44" s="27"/>
      <c r="C44" s="21" t="s">
        <v>33</v>
      </c>
      <c r="D44" s="21"/>
      <c r="E44" s="26">
        <v>26</v>
      </c>
      <c r="F44" s="26"/>
      <c r="G44" s="26"/>
      <c r="H44" s="26">
        <f t="shared" si="9"/>
        <v>26</v>
      </c>
      <c r="I44" s="26">
        <v>7.65</v>
      </c>
      <c r="J44" s="26">
        <v>2.34</v>
      </c>
      <c r="K44" s="26">
        <f t="shared" si="7"/>
        <v>2.649</v>
      </c>
      <c r="L44" s="26">
        <f t="shared" si="10"/>
        <v>1.0314935703720287</v>
      </c>
      <c r="M44" s="25">
        <f t="shared" si="11"/>
        <v>4.348568936066081</v>
      </c>
      <c r="N44" s="24">
        <v>-0.005</v>
      </c>
      <c r="O44" s="24">
        <v>0.005</v>
      </c>
      <c r="P44" s="24"/>
      <c r="Q44" s="24"/>
      <c r="R44" s="24"/>
      <c r="S44" s="24"/>
      <c r="T44" s="23">
        <f t="shared" si="12"/>
        <v>0</v>
      </c>
      <c r="U44" s="22">
        <f t="shared" si="13"/>
        <v>4.348568936066081</v>
      </c>
      <c r="V44" s="21"/>
      <c r="W44" s="18"/>
    </row>
    <row r="45" spans="1:23" ht="19.5" customHeight="1">
      <c r="A45" s="27">
        <f t="shared" si="14"/>
        <v>40</v>
      </c>
      <c r="B45" s="27"/>
      <c r="C45" s="21" t="s">
        <v>32</v>
      </c>
      <c r="D45" s="21"/>
      <c r="E45" s="26">
        <v>17.7</v>
      </c>
      <c r="F45" s="26"/>
      <c r="G45" s="26"/>
      <c r="H45" s="26">
        <f t="shared" si="9"/>
        <v>17.7</v>
      </c>
      <c r="I45" s="26">
        <v>6.5</v>
      </c>
      <c r="J45" s="26">
        <v>1.5</v>
      </c>
      <c r="K45" s="26">
        <f t="shared" si="7"/>
        <v>1.74</v>
      </c>
      <c r="L45" s="26">
        <f t="shared" si="10"/>
        <v>1.0378019856537666</v>
      </c>
      <c r="M45" s="25">
        <f t="shared" si="11"/>
        <v>3.9072302511130594</v>
      </c>
      <c r="N45" s="24">
        <v>-0.025</v>
      </c>
      <c r="O45" s="24"/>
      <c r="P45" s="24"/>
      <c r="Q45" s="24"/>
      <c r="R45" s="24"/>
      <c r="S45" s="24">
        <v>-0.015</v>
      </c>
      <c r="T45" s="23">
        <f t="shared" si="12"/>
        <v>-0.04</v>
      </c>
      <c r="U45" s="22">
        <f t="shared" si="13"/>
        <v>3.750941041068537</v>
      </c>
      <c r="V45" s="21" t="s">
        <v>30</v>
      </c>
      <c r="W45" s="18"/>
    </row>
    <row r="46" spans="1:23" ht="19.5" customHeight="1">
      <c r="A46" s="27">
        <f t="shared" si="14"/>
        <v>41</v>
      </c>
      <c r="B46" s="27"/>
      <c r="C46" s="21" t="s">
        <v>31</v>
      </c>
      <c r="D46" s="21"/>
      <c r="E46" s="26">
        <v>26</v>
      </c>
      <c r="F46" s="26"/>
      <c r="G46" s="26"/>
      <c r="H46" s="26">
        <f t="shared" si="9"/>
        <v>26</v>
      </c>
      <c r="I46" s="26">
        <v>8</v>
      </c>
      <c r="J46" s="26">
        <v>2.54</v>
      </c>
      <c r="K46" s="26">
        <f t="shared" si="7"/>
        <v>2.87</v>
      </c>
      <c r="L46" s="26">
        <f t="shared" si="10"/>
        <v>1.0310080234283319</v>
      </c>
      <c r="M46" s="25">
        <f t="shared" si="11"/>
        <v>4.339295349234962</v>
      </c>
      <c r="N46" s="24">
        <v>-0.015</v>
      </c>
      <c r="O46" s="24"/>
      <c r="P46" s="24"/>
      <c r="Q46" s="24"/>
      <c r="R46" s="24"/>
      <c r="S46" s="24">
        <v>-0.005</v>
      </c>
      <c r="T46" s="23">
        <f t="shared" si="12"/>
        <v>-0.02</v>
      </c>
      <c r="U46" s="22">
        <f t="shared" si="13"/>
        <v>4.252509442250262</v>
      </c>
      <c r="V46" s="21" t="s">
        <v>30</v>
      </c>
      <c r="W46" s="18"/>
    </row>
    <row r="47" spans="1:23" ht="19.5" customHeight="1">
      <c r="A47" s="27">
        <f t="shared" si="14"/>
        <v>42</v>
      </c>
      <c r="B47" s="27"/>
      <c r="C47" s="21" t="s">
        <v>29</v>
      </c>
      <c r="D47" s="21"/>
      <c r="E47" s="26">
        <v>30</v>
      </c>
      <c r="F47" s="26"/>
      <c r="G47" s="26"/>
      <c r="H47" s="26">
        <v>27.5</v>
      </c>
      <c r="I47" s="26">
        <v>7.3</v>
      </c>
      <c r="J47" s="26">
        <v>1.5</v>
      </c>
      <c r="K47" s="26">
        <f t="shared" si="7"/>
        <v>1.788</v>
      </c>
      <c r="L47" s="26">
        <f t="shared" si="10"/>
        <v>1.0448863694758843</v>
      </c>
      <c r="M47" s="25">
        <f t="shared" si="11"/>
        <v>4.723335042534987</v>
      </c>
      <c r="N47" s="24">
        <v>-0.015</v>
      </c>
      <c r="O47" s="24"/>
      <c r="P47" s="24"/>
      <c r="Q47" s="24"/>
      <c r="R47" s="24"/>
      <c r="S47" s="24"/>
      <c r="T47" s="23">
        <f t="shared" si="12"/>
        <v>-0.015</v>
      </c>
      <c r="U47" s="22">
        <f t="shared" si="13"/>
        <v>4.652485016896962</v>
      </c>
      <c r="V47" s="21" t="s">
        <v>23</v>
      </c>
      <c r="W47" s="18"/>
    </row>
    <row r="48" spans="1:23" ht="19.5" customHeight="1">
      <c r="A48" s="27">
        <f t="shared" si="14"/>
        <v>43</v>
      </c>
      <c r="B48" s="27"/>
      <c r="C48" s="21" t="s">
        <v>28</v>
      </c>
      <c r="D48" s="21"/>
      <c r="E48" s="26">
        <v>20.21</v>
      </c>
      <c r="F48" s="26"/>
      <c r="G48" s="26"/>
      <c r="H48" s="26">
        <f aca="true" t="shared" si="15" ref="H48:H62">IF(G48=0,E48,(E48+F48+G48)/2)</f>
        <v>20.21</v>
      </c>
      <c r="I48" s="26">
        <v>5.99</v>
      </c>
      <c r="J48" s="26">
        <v>0.68</v>
      </c>
      <c r="K48" s="26">
        <f aca="true" t="shared" si="16" ref="K48:K62">J48+((0.06*I48)-0.15)</f>
        <v>0.8894000000000001</v>
      </c>
      <c r="L48" s="26">
        <f t="shared" si="10"/>
        <v>1.0694169249332688</v>
      </c>
      <c r="M48" s="25">
        <f t="shared" si="11"/>
        <v>4.595755626690562</v>
      </c>
      <c r="N48" s="24"/>
      <c r="O48" s="24">
        <v>0.005</v>
      </c>
      <c r="P48" s="24"/>
      <c r="Q48" s="24"/>
      <c r="R48" s="24">
        <v>0.005</v>
      </c>
      <c r="S48" s="24"/>
      <c r="T48" s="23">
        <f t="shared" si="12"/>
        <v>0.01</v>
      </c>
      <c r="U48" s="22">
        <f t="shared" si="13"/>
        <v>4.641713182957468</v>
      </c>
      <c r="V48" s="21" t="s">
        <v>23</v>
      </c>
      <c r="W48" s="18"/>
    </row>
    <row r="49" spans="1:23" ht="19.5" customHeight="1">
      <c r="A49" s="27">
        <f t="shared" si="14"/>
        <v>44</v>
      </c>
      <c r="B49" s="27"/>
      <c r="C49" s="21" t="s">
        <v>27</v>
      </c>
      <c r="D49" s="21"/>
      <c r="E49" s="26">
        <v>29.6</v>
      </c>
      <c r="F49" s="26"/>
      <c r="G49" s="26"/>
      <c r="H49" s="26">
        <f t="shared" si="15"/>
        <v>29.6</v>
      </c>
      <c r="I49" s="26">
        <v>7.8</v>
      </c>
      <c r="J49" s="26">
        <v>2.4</v>
      </c>
      <c r="K49" s="26">
        <f t="shared" si="16"/>
        <v>2.718</v>
      </c>
      <c r="L49" s="26">
        <f t="shared" si="10"/>
        <v>1.031595770003754</v>
      </c>
      <c r="M49" s="25">
        <f t="shared" si="11"/>
        <v>4.562093752252407</v>
      </c>
      <c r="N49" s="24"/>
      <c r="O49" s="24"/>
      <c r="P49" s="24"/>
      <c r="Q49" s="24"/>
      <c r="R49" s="24"/>
      <c r="S49" s="24"/>
      <c r="T49" s="23">
        <f t="shared" si="12"/>
        <v>0</v>
      </c>
      <c r="U49" s="22">
        <f t="shared" si="13"/>
        <v>4.562093752252407</v>
      </c>
      <c r="V49" s="21" t="s">
        <v>23</v>
      </c>
      <c r="W49" s="18"/>
    </row>
    <row r="50" spans="1:23" ht="19.5" customHeight="1">
      <c r="A50" s="27">
        <f t="shared" si="14"/>
        <v>45</v>
      </c>
      <c r="B50" s="27"/>
      <c r="C50" s="21" t="s">
        <v>26</v>
      </c>
      <c r="D50" s="21"/>
      <c r="E50" s="26">
        <v>23.94</v>
      </c>
      <c r="F50" s="26"/>
      <c r="G50" s="26"/>
      <c r="H50" s="26">
        <f t="shared" si="15"/>
        <v>23.94</v>
      </c>
      <c r="I50" s="26">
        <v>6.5</v>
      </c>
      <c r="J50" s="26">
        <v>1.12</v>
      </c>
      <c r="K50" s="26">
        <f t="shared" si="16"/>
        <v>1.36</v>
      </c>
      <c r="L50" s="26">
        <f t="shared" si="10"/>
        <v>1.0497363145279293</v>
      </c>
      <c r="M50" s="25">
        <f t="shared" si="11"/>
        <v>4.5822691673315195</v>
      </c>
      <c r="N50" s="24"/>
      <c r="O50" s="24">
        <v>0.005</v>
      </c>
      <c r="P50" s="24"/>
      <c r="Q50" s="24"/>
      <c r="R50" s="24">
        <v>0.005</v>
      </c>
      <c r="S50" s="24"/>
      <c r="T50" s="23">
        <f t="shared" si="12"/>
        <v>0.01</v>
      </c>
      <c r="U50" s="22">
        <f t="shared" si="13"/>
        <v>4.628091859004835</v>
      </c>
      <c r="V50" s="21" t="s">
        <v>23</v>
      </c>
      <c r="W50" s="18"/>
    </row>
    <row r="51" spans="1:23" ht="19.5" customHeight="1">
      <c r="A51" s="27">
        <f t="shared" si="14"/>
        <v>46</v>
      </c>
      <c r="B51" s="27"/>
      <c r="C51" s="21" t="s">
        <v>25</v>
      </c>
      <c r="D51" s="21"/>
      <c r="E51" s="26">
        <v>25</v>
      </c>
      <c r="F51" s="26"/>
      <c r="G51" s="26"/>
      <c r="H51" s="26">
        <f t="shared" si="15"/>
        <v>25</v>
      </c>
      <c r="I51" s="26">
        <v>6.7</v>
      </c>
      <c r="J51" s="26">
        <v>1.2</v>
      </c>
      <c r="K51" s="26">
        <f t="shared" si="16"/>
        <v>1.452</v>
      </c>
      <c r="L51" s="26">
        <f t="shared" si="10"/>
        <v>1.0488088481701516</v>
      </c>
      <c r="M51" s="25">
        <f t="shared" si="11"/>
        <v>4.636178470899266</v>
      </c>
      <c r="N51" s="24">
        <v>-0.015</v>
      </c>
      <c r="O51" s="24"/>
      <c r="P51" s="24"/>
      <c r="Q51" s="24"/>
      <c r="R51" s="24"/>
      <c r="S51" s="24"/>
      <c r="T51" s="23">
        <f t="shared" si="12"/>
        <v>-0.015</v>
      </c>
      <c r="U51" s="22">
        <f t="shared" si="13"/>
        <v>4.566635793835777</v>
      </c>
      <c r="V51" s="21" t="s">
        <v>23</v>
      </c>
      <c r="W51" s="18"/>
    </row>
    <row r="52" spans="1:23" ht="19.5" customHeight="1">
      <c r="A52" s="27">
        <f t="shared" si="14"/>
        <v>47</v>
      </c>
      <c r="B52" s="27"/>
      <c r="C52" s="21" t="s">
        <v>24</v>
      </c>
      <c r="D52" s="21"/>
      <c r="E52" s="26">
        <v>26.51</v>
      </c>
      <c r="F52" s="26"/>
      <c r="G52" s="26"/>
      <c r="H52" s="26">
        <f t="shared" si="15"/>
        <v>26.51</v>
      </c>
      <c r="I52" s="26">
        <v>6.99</v>
      </c>
      <c r="J52" s="26">
        <v>1.43</v>
      </c>
      <c r="K52" s="26">
        <f t="shared" si="16"/>
        <v>1.6993999999999998</v>
      </c>
      <c r="L52" s="26">
        <f t="shared" si="10"/>
        <v>1.04409470696407</v>
      </c>
      <c r="M52" s="25">
        <f t="shared" si="11"/>
        <v>4.64761104484286</v>
      </c>
      <c r="N52" s="24">
        <v>-0.005</v>
      </c>
      <c r="O52" s="24"/>
      <c r="P52" s="24"/>
      <c r="Q52" s="24"/>
      <c r="R52" s="24"/>
      <c r="S52" s="24"/>
      <c r="T52" s="23">
        <f t="shared" si="12"/>
        <v>-0.005</v>
      </c>
      <c r="U52" s="22">
        <f t="shared" si="13"/>
        <v>4.624372989618645</v>
      </c>
      <c r="V52" s="21" t="s">
        <v>23</v>
      </c>
      <c r="W52" s="18"/>
    </row>
    <row r="53" spans="1:23" ht="19.5" customHeight="1">
      <c r="A53" s="27">
        <f t="shared" si="14"/>
        <v>48</v>
      </c>
      <c r="B53" s="27"/>
      <c r="C53" s="21" t="s">
        <v>22</v>
      </c>
      <c r="D53" s="21"/>
      <c r="E53" s="26">
        <v>34.5</v>
      </c>
      <c r="F53" s="26"/>
      <c r="G53" s="26"/>
      <c r="H53" s="26">
        <f t="shared" si="15"/>
        <v>34.5</v>
      </c>
      <c r="I53" s="26">
        <v>7.5</v>
      </c>
      <c r="J53" s="26">
        <v>1.72</v>
      </c>
      <c r="K53" s="26">
        <f t="shared" si="16"/>
        <v>2.02</v>
      </c>
      <c r="L53" s="26">
        <f t="shared" si="10"/>
        <v>1.0410119877192068</v>
      </c>
      <c r="M53" s="25">
        <f t="shared" si="11"/>
        <v>5.05301622162861</v>
      </c>
      <c r="N53" s="24"/>
      <c r="O53" s="24">
        <v>0.005</v>
      </c>
      <c r="P53" s="24"/>
      <c r="Q53" s="24"/>
      <c r="R53" s="24">
        <v>0.005</v>
      </c>
      <c r="S53" s="24"/>
      <c r="T53" s="23">
        <f t="shared" si="12"/>
        <v>0.01</v>
      </c>
      <c r="U53" s="22">
        <f t="shared" si="13"/>
        <v>5.103546383844896</v>
      </c>
      <c r="V53" s="21"/>
      <c r="W53" s="18"/>
    </row>
    <row r="54" spans="1:23" ht="19.5" customHeight="1">
      <c r="A54" s="27">
        <f t="shared" si="14"/>
        <v>49</v>
      </c>
      <c r="B54" s="27"/>
      <c r="C54" s="21" t="s">
        <v>21</v>
      </c>
      <c r="D54" s="21"/>
      <c r="E54" s="26">
        <v>26.5</v>
      </c>
      <c r="F54" s="26"/>
      <c r="G54" s="26"/>
      <c r="H54" s="26">
        <f t="shared" si="15"/>
        <v>26.5</v>
      </c>
      <c r="I54" s="26">
        <v>6.99</v>
      </c>
      <c r="J54" s="26">
        <v>1.42</v>
      </c>
      <c r="K54" s="26">
        <f t="shared" si="16"/>
        <v>1.6894</v>
      </c>
      <c r="L54" s="26">
        <f t="shared" si="10"/>
        <v>1.0443859877256119</v>
      </c>
      <c r="M54" s="25">
        <f t="shared" si="11"/>
        <v>4.652407429976443</v>
      </c>
      <c r="N54" s="24">
        <v>-0.015</v>
      </c>
      <c r="O54" s="24"/>
      <c r="P54" s="24"/>
      <c r="Q54" s="24"/>
      <c r="R54" s="24"/>
      <c r="S54" s="24"/>
      <c r="T54" s="23">
        <f t="shared" si="12"/>
        <v>-0.015</v>
      </c>
      <c r="U54" s="22">
        <f t="shared" si="13"/>
        <v>4.5826213185267965</v>
      </c>
      <c r="V54" s="21"/>
      <c r="W54" s="18"/>
    </row>
    <row r="55" spans="1:23" ht="19.5" customHeight="1">
      <c r="A55" s="27">
        <f t="shared" si="14"/>
        <v>50</v>
      </c>
      <c r="B55" s="27"/>
      <c r="C55" s="21"/>
      <c r="D55" s="21"/>
      <c r="E55" s="26">
        <v>27</v>
      </c>
      <c r="F55" s="26"/>
      <c r="G55" s="26"/>
      <c r="H55" s="26">
        <f t="shared" si="15"/>
        <v>27</v>
      </c>
      <c r="I55" s="26">
        <v>6</v>
      </c>
      <c r="J55" s="26">
        <v>0.8</v>
      </c>
      <c r="K55" s="26">
        <f t="shared" si="16"/>
        <v>1.01</v>
      </c>
      <c r="L55" s="26">
        <f t="shared" si="10"/>
        <v>1.0600048361739731</v>
      </c>
      <c r="M55" s="25">
        <f t="shared" si="11"/>
        <v>4.983829093486163</v>
      </c>
      <c r="N55" s="24"/>
      <c r="O55" s="24"/>
      <c r="P55" s="24"/>
      <c r="Q55" s="24"/>
      <c r="R55" s="24"/>
      <c r="S55" s="24"/>
      <c r="T55" s="23">
        <f t="shared" si="12"/>
        <v>0</v>
      </c>
      <c r="U55" s="22">
        <f t="shared" si="13"/>
        <v>4.983829093486163</v>
      </c>
      <c r="V55" s="21"/>
      <c r="W55" s="18"/>
    </row>
    <row r="56" spans="1:23" ht="19.5" customHeight="1">
      <c r="A56" s="27">
        <f t="shared" si="14"/>
        <v>51</v>
      </c>
      <c r="B56" s="27"/>
      <c r="C56" s="21"/>
      <c r="D56" s="21"/>
      <c r="E56" s="26"/>
      <c r="F56" s="26"/>
      <c r="G56" s="26"/>
      <c r="H56" s="26">
        <f t="shared" si="15"/>
        <v>0</v>
      </c>
      <c r="I56" s="26"/>
      <c r="J56" s="26"/>
      <c r="K56" s="26">
        <f t="shared" si="16"/>
        <v>-0.15</v>
      </c>
      <c r="L56" s="26" t="e">
        <f t="shared" si="10"/>
        <v>#DIV/0!</v>
      </c>
      <c r="M56" s="25" t="e">
        <f t="shared" si="11"/>
        <v>#DIV/0!</v>
      </c>
      <c r="N56" s="24"/>
      <c r="O56" s="24"/>
      <c r="P56" s="24"/>
      <c r="Q56" s="24"/>
      <c r="R56" s="24"/>
      <c r="S56" s="24"/>
      <c r="T56" s="23">
        <f t="shared" si="12"/>
        <v>0</v>
      </c>
      <c r="U56" s="22" t="e">
        <f t="shared" si="13"/>
        <v>#DIV/0!</v>
      </c>
      <c r="V56" s="21"/>
      <c r="W56" s="18"/>
    </row>
    <row r="57" spans="1:23" ht="19.5" customHeight="1">
      <c r="A57" s="27">
        <f t="shared" si="14"/>
        <v>52</v>
      </c>
      <c r="B57" s="27"/>
      <c r="C57" s="21"/>
      <c r="D57" s="21"/>
      <c r="E57" s="26"/>
      <c r="F57" s="26"/>
      <c r="G57" s="26"/>
      <c r="H57" s="26">
        <f t="shared" si="15"/>
        <v>0</v>
      </c>
      <c r="I57" s="26"/>
      <c r="J57" s="26"/>
      <c r="K57" s="26">
        <f t="shared" si="16"/>
        <v>-0.15</v>
      </c>
      <c r="L57" s="26" t="e">
        <f t="shared" si="10"/>
        <v>#DIV/0!</v>
      </c>
      <c r="M57" s="25" t="e">
        <f t="shared" si="11"/>
        <v>#DIV/0!</v>
      </c>
      <c r="N57" s="24"/>
      <c r="O57" s="24"/>
      <c r="P57" s="24"/>
      <c r="Q57" s="24"/>
      <c r="R57" s="24"/>
      <c r="S57" s="24"/>
      <c r="T57" s="23">
        <f t="shared" si="12"/>
        <v>0</v>
      </c>
      <c r="U57" s="22" t="e">
        <f t="shared" si="13"/>
        <v>#DIV/0!</v>
      </c>
      <c r="V57" s="21"/>
      <c r="W57" s="18"/>
    </row>
    <row r="58" spans="1:23" ht="19.5" customHeight="1">
      <c r="A58" s="27">
        <f t="shared" si="14"/>
        <v>53</v>
      </c>
      <c r="B58" s="27"/>
      <c r="C58" s="21"/>
      <c r="D58" s="21"/>
      <c r="E58" s="26"/>
      <c r="F58" s="26"/>
      <c r="G58" s="26"/>
      <c r="H58" s="26">
        <f t="shared" si="15"/>
        <v>0</v>
      </c>
      <c r="I58" s="26"/>
      <c r="J58" s="26"/>
      <c r="K58" s="26">
        <f t="shared" si="16"/>
        <v>-0.15</v>
      </c>
      <c r="L58" s="26" t="e">
        <f t="shared" si="10"/>
        <v>#DIV/0!</v>
      </c>
      <c r="M58" s="25" t="e">
        <f t="shared" si="11"/>
        <v>#DIV/0!</v>
      </c>
      <c r="N58" s="24"/>
      <c r="O58" s="24"/>
      <c r="P58" s="24"/>
      <c r="Q58" s="24"/>
      <c r="R58" s="24"/>
      <c r="S58" s="24"/>
      <c r="T58" s="23">
        <f t="shared" si="12"/>
        <v>0</v>
      </c>
      <c r="U58" s="22" t="e">
        <f t="shared" si="13"/>
        <v>#DIV/0!</v>
      </c>
      <c r="V58" s="21"/>
      <c r="W58" s="18"/>
    </row>
    <row r="59" spans="1:23" ht="19.5" customHeight="1">
      <c r="A59" s="27">
        <f t="shared" si="14"/>
        <v>54</v>
      </c>
      <c r="B59" s="27"/>
      <c r="C59" s="21"/>
      <c r="D59" s="21"/>
      <c r="E59" s="26"/>
      <c r="F59" s="26"/>
      <c r="G59" s="26"/>
      <c r="H59" s="26">
        <f t="shared" si="15"/>
        <v>0</v>
      </c>
      <c r="I59" s="26"/>
      <c r="J59" s="26"/>
      <c r="K59" s="26">
        <f t="shared" si="16"/>
        <v>-0.15</v>
      </c>
      <c r="L59" s="26" t="e">
        <f t="shared" si="10"/>
        <v>#DIV/0!</v>
      </c>
      <c r="M59" s="25" t="e">
        <f t="shared" si="11"/>
        <v>#DIV/0!</v>
      </c>
      <c r="N59" s="24"/>
      <c r="O59" s="24"/>
      <c r="P59" s="24"/>
      <c r="Q59" s="24"/>
      <c r="R59" s="24"/>
      <c r="S59" s="24"/>
      <c r="T59" s="23">
        <f t="shared" si="12"/>
        <v>0</v>
      </c>
      <c r="U59" s="22" t="e">
        <f t="shared" si="13"/>
        <v>#DIV/0!</v>
      </c>
      <c r="V59" s="21"/>
      <c r="W59" s="18"/>
    </row>
    <row r="60" spans="1:23" ht="19.5" customHeight="1">
      <c r="A60" s="27">
        <f t="shared" si="14"/>
        <v>55</v>
      </c>
      <c r="B60" s="27"/>
      <c r="C60" s="21"/>
      <c r="D60" s="21"/>
      <c r="E60" s="26"/>
      <c r="F60" s="26"/>
      <c r="G60" s="26"/>
      <c r="H60" s="26">
        <f t="shared" si="15"/>
        <v>0</v>
      </c>
      <c r="I60" s="26"/>
      <c r="J60" s="26"/>
      <c r="K60" s="26">
        <f t="shared" si="16"/>
        <v>-0.15</v>
      </c>
      <c r="L60" s="26" t="e">
        <f t="shared" si="10"/>
        <v>#DIV/0!</v>
      </c>
      <c r="M60" s="25" t="e">
        <f t="shared" si="11"/>
        <v>#DIV/0!</v>
      </c>
      <c r="N60" s="24"/>
      <c r="O60" s="24"/>
      <c r="P60" s="24"/>
      <c r="Q60" s="24"/>
      <c r="R60" s="24"/>
      <c r="S60" s="24"/>
      <c r="T60" s="23">
        <f t="shared" si="12"/>
        <v>0</v>
      </c>
      <c r="U60" s="22" t="e">
        <f t="shared" si="13"/>
        <v>#DIV/0!</v>
      </c>
      <c r="V60" s="21"/>
      <c r="W60" s="18"/>
    </row>
    <row r="61" spans="1:23" ht="19.5" customHeight="1">
      <c r="A61" s="27">
        <f t="shared" si="14"/>
        <v>56</v>
      </c>
      <c r="B61" s="27"/>
      <c r="C61" s="21"/>
      <c r="D61" s="21"/>
      <c r="E61" s="26"/>
      <c r="F61" s="26"/>
      <c r="G61" s="26"/>
      <c r="H61" s="26">
        <f t="shared" si="15"/>
        <v>0</v>
      </c>
      <c r="I61" s="26"/>
      <c r="J61" s="26"/>
      <c r="K61" s="26">
        <f t="shared" si="16"/>
        <v>-0.15</v>
      </c>
      <c r="L61" s="26" t="e">
        <f t="shared" si="10"/>
        <v>#DIV/0!</v>
      </c>
      <c r="M61" s="25" t="e">
        <f t="shared" si="11"/>
        <v>#DIV/0!</v>
      </c>
      <c r="N61" s="24"/>
      <c r="O61" s="24"/>
      <c r="P61" s="24"/>
      <c r="Q61" s="24"/>
      <c r="R61" s="24"/>
      <c r="S61" s="24"/>
      <c r="T61" s="23">
        <f t="shared" si="12"/>
        <v>0</v>
      </c>
      <c r="U61" s="22" t="e">
        <f t="shared" si="13"/>
        <v>#DIV/0!</v>
      </c>
      <c r="V61" s="21"/>
      <c r="W61" s="18"/>
    </row>
    <row r="62" spans="1:23" ht="19.5" customHeight="1">
      <c r="A62" s="27">
        <f t="shared" si="14"/>
        <v>57</v>
      </c>
      <c r="B62" s="27"/>
      <c r="C62" s="21"/>
      <c r="D62" s="21"/>
      <c r="E62" s="26"/>
      <c r="F62" s="26"/>
      <c r="G62" s="26"/>
      <c r="H62" s="26">
        <f t="shared" si="15"/>
        <v>0</v>
      </c>
      <c r="I62" s="26"/>
      <c r="J62" s="26"/>
      <c r="K62" s="26">
        <f t="shared" si="16"/>
        <v>-0.15</v>
      </c>
      <c r="L62" s="26" t="e">
        <f t="shared" si="10"/>
        <v>#DIV/0!</v>
      </c>
      <c r="M62" s="25" t="e">
        <f t="shared" si="11"/>
        <v>#DIV/0!</v>
      </c>
      <c r="N62" s="24"/>
      <c r="O62" s="24"/>
      <c r="P62" s="24"/>
      <c r="Q62" s="24"/>
      <c r="R62" s="24"/>
      <c r="S62" s="24"/>
      <c r="T62" s="23">
        <f t="shared" si="12"/>
        <v>0</v>
      </c>
      <c r="U62" s="22" t="e">
        <f t="shared" si="13"/>
        <v>#DIV/0!</v>
      </c>
      <c r="V62" s="21"/>
      <c r="W62" s="18"/>
    </row>
  </sheetData>
  <sheetProtection/>
  <mergeCells count="3">
    <mergeCell ref="A1:V1"/>
    <mergeCell ref="A2:V2"/>
    <mergeCell ref="A5:V5"/>
  </mergeCells>
  <printOptions horizontalCentered="1"/>
  <pageMargins left="0.39375" right="0" top="0.39375" bottom="0.9840277777777777" header="0.5118055555555555" footer="0.5118055555555555"/>
  <pageSetup fitToHeight="1" fitToWidth="1" horizontalDpi="300" verticalDpi="3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0" zoomScaleNormal="70" zoomScalePageLayoutView="0" workbookViewId="0" topLeftCell="A1">
      <selection activeCell="J15" sqref="J15"/>
    </sheetView>
  </sheetViews>
  <sheetFormatPr defaultColWidth="9.00390625" defaultRowHeight="12.75"/>
  <cols>
    <col min="1" max="1" width="5.125" style="1" bestFit="1" customWidth="1"/>
    <col min="2" max="2" width="29.875" style="0" customWidth="1"/>
    <col min="3" max="3" width="13.125" style="0" customWidth="1"/>
    <col min="4" max="4" width="17.625" style="1" customWidth="1"/>
    <col min="5" max="5" width="33.00390625" style="0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86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2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87" t="s">
        <v>0</v>
      </c>
      <c r="B3" s="87" t="s">
        <v>166</v>
      </c>
      <c r="C3" s="91" t="s">
        <v>12</v>
      </c>
      <c r="D3" s="91"/>
      <c r="E3" s="89" t="s">
        <v>5</v>
      </c>
      <c r="F3" s="12" t="s">
        <v>2</v>
      </c>
      <c r="G3" s="94" t="s">
        <v>13</v>
      </c>
      <c r="H3" s="95"/>
      <c r="I3" s="95"/>
      <c r="J3" s="95"/>
      <c r="K3" s="95"/>
      <c r="L3" s="95"/>
      <c r="M3" s="96"/>
      <c r="N3" s="93" t="s">
        <v>15</v>
      </c>
    </row>
    <row r="4" spans="1:14" ht="19.5" customHeight="1">
      <c r="A4" s="88"/>
      <c r="B4" s="88"/>
      <c r="C4" s="11" t="s">
        <v>19</v>
      </c>
      <c r="D4" s="10" t="s">
        <v>20</v>
      </c>
      <c r="E4" s="90"/>
      <c r="F4" s="13" t="s">
        <v>3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17</v>
      </c>
      <c r="L4" s="11" t="s">
        <v>168</v>
      </c>
      <c r="M4" s="11" t="s">
        <v>172</v>
      </c>
      <c r="N4" s="93"/>
    </row>
    <row r="5" spans="1:14" ht="19.5" customHeight="1">
      <c r="A5" s="16">
        <v>1</v>
      </c>
      <c r="B5" s="6" t="s">
        <v>196</v>
      </c>
      <c r="C5" s="3" t="s">
        <v>197</v>
      </c>
      <c r="D5" s="3" t="s">
        <v>198</v>
      </c>
      <c r="E5" s="3" t="s">
        <v>197</v>
      </c>
      <c r="F5" s="3"/>
      <c r="G5" s="11">
        <v>1</v>
      </c>
      <c r="H5" s="11" t="s">
        <v>256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72">
        <f>SUM(G5:M5)</f>
        <v>6</v>
      </c>
    </row>
    <row r="6" spans="1:14" ht="19.5" customHeight="1">
      <c r="A6" s="16">
        <v>2</v>
      </c>
      <c r="B6" s="6" t="s">
        <v>193</v>
      </c>
      <c r="C6" s="3" t="s">
        <v>195</v>
      </c>
      <c r="D6" s="3" t="s">
        <v>194</v>
      </c>
      <c r="E6" s="3" t="s">
        <v>194</v>
      </c>
      <c r="F6" s="3"/>
      <c r="G6" s="11">
        <v>2</v>
      </c>
      <c r="H6" s="11">
        <v>1</v>
      </c>
      <c r="I6" s="11">
        <v>2</v>
      </c>
      <c r="J6" s="11">
        <v>2</v>
      </c>
      <c r="K6" s="11" t="s">
        <v>254</v>
      </c>
      <c r="L6" s="11">
        <v>2</v>
      </c>
      <c r="M6" s="11" t="s">
        <v>252</v>
      </c>
      <c r="N6" s="72">
        <f>SUM(G6:M6)+3</f>
        <v>12</v>
      </c>
    </row>
    <row r="7" spans="1:14" ht="18">
      <c r="A7" s="69"/>
      <c r="B7" s="82"/>
      <c r="C7" s="77"/>
      <c r="D7" s="77"/>
      <c r="E7" s="77"/>
      <c r="F7" s="77"/>
      <c r="G7" s="69"/>
      <c r="H7" s="69"/>
      <c r="I7" s="69"/>
      <c r="J7" s="69"/>
      <c r="K7" s="69"/>
      <c r="L7" s="69"/>
      <c r="M7" s="69"/>
      <c r="N7" s="73"/>
    </row>
    <row r="9" spans="2:5" ht="15">
      <c r="B9" t="s">
        <v>249</v>
      </c>
      <c r="E9" s="66" t="s">
        <v>11</v>
      </c>
    </row>
    <row r="11" spans="2:5" ht="20.25">
      <c r="B11" t="s">
        <v>16</v>
      </c>
      <c r="E11" s="9" t="s">
        <v>171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="70" zoomScaleNormal="70" zoomScalePageLayoutView="0" workbookViewId="0" topLeftCell="A1">
      <selection activeCell="G18" sqref="G1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125" style="0" customWidth="1"/>
    <col min="4" max="4" width="14.75390625" style="1" customWidth="1"/>
    <col min="5" max="5" width="36.375" style="0" bestFit="1" customWidth="1"/>
    <col min="6" max="6" width="10.75390625" style="0" hidden="1" customWidth="1"/>
    <col min="7" max="11" width="7.75390625" style="1" customWidth="1"/>
    <col min="12" max="13" width="7.75390625" style="0" customWidth="1"/>
  </cols>
  <sheetData>
    <row r="1" spans="1:14" ht="30" customHeight="1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2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87" t="s">
        <v>0</v>
      </c>
      <c r="B3" s="87" t="s">
        <v>166</v>
      </c>
      <c r="C3" s="91" t="s">
        <v>12</v>
      </c>
      <c r="D3" s="91"/>
      <c r="E3" s="89" t="s">
        <v>5</v>
      </c>
      <c r="F3" s="70" t="s">
        <v>2</v>
      </c>
      <c r="G3" s="94" t="s">
        <v>13</v>
      </c>
      <c r="H3" s="95"/>
      <c r="I3" s="95"/>
      <c r="J3" s="95"/>
      <c r="K3" s="95"/>
      <c r="L3" s="95"/>
      <c r="M3" s="96"/>
      <c r="N3" s="93" t="s">
        <v>15</v>
      </c>
    </row>
    <row r="4" spans="1:14" ht="19.5" customHeight="1">
      <c r="A4" s="88"/>
      <c r="B4" s="88"/>
      <c r="C4" s="11" t="s">
        <v>19</v>
      </c>
      <c r="D4" s="10" t="s">
        <v>20</v>
      </c>
      <c r="E4" s="90"/>
      <c r="F4" s="71" t="s">
        <v>3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17</v>
      </c>
      <c r="L4" s="11" t="s">
        <v>168</v>
      </c>
      <c r="M4" s="11" t="s">
        <v>172</v>
      </c>
      <c r="N4" s="93"/>
    </row>
    <row r="5" spans="1:14" ht="19.5" customHeight="1">
      <c r="A5" s="16">
        <v>1</v>
      </c>
      <c r="B5" s="6" t="s">
        <v>190</v>
      </c>
      <c r="C5" s="3" t="s">
        <v>191</v>
      </c>
      <c r="D5" s="3"/>
      <c r="E5" s="3" t="s">
        <v>192</v>
      </c>
      <c r="F5" s="68"/>
      <c r="G5" s="11" t="s">
        <v>255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72">
        <f>SUM(G5:M5)</f>
        <v>6</v>
      </c>
    </row>
    <row r="6" spans="1:14" ht="19.5" customHeight="1">
      <c r="A6" s="16">
        <v>2</v>
      </c>
      <c r="B6" s="5" t="s">
        <v>187</v>
      </c>
      <c r="C6" s="3" t="s">
        <v>188</v>
      </c>
      <c r="D6" s="3"/>
      <c r="E6" s="3" t="s">
        <v>189</v>
      </c>
      <c r="F6" s="3"/>
      <c r="G6" s="11">
        <v>2</v>
      </c>
      <c r="H6" s="11" t="s">
        <v>254</v>
      </c>
      <c r="I6" s="11" t="s">
        <v>252</v>
      </c>
      <c r="J6" s="11" t="s">
        <v>252</v>
      </c>
      <c r="K6" s="11" t="s">
        <v>262</v>
      </c>
      <c r="L6" s="11" t="s">
        <v>262</v>
      </c>
      <c r="M6" s="11" t="s">
        <v>262</v>
      </c>
      <c r="N6" s="72">
        <f>SUM(G6:M6)+3+3+3*3+3</f>
        <v>20</v>
      </c>
    </row>
    <row r="8" spans="2:5" ht="15">
      <c r="B8" t="s">
        <v>244</v>
      </c>
      <c r="E8" s="66" t="s">
        <v>11</v>
      </c>
    </row>
    <row r="10" spans="2:5" ht="20.25">
      <c r="B10" t="s">
        <v>16</v>
      </c>
      <c r="E10" s="9" t="s">
        <v>171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70" zoomScaleNormal="70" zoomScalePageLayoutView="0" workbookViewId="0" topLeftCell="A1">
      <selection activeCell="J14" sqref="J14"/>
    </sheetView>
  </sheetViews>
  <sheetFormatPr defaultColWidth="9.00390625" defaultRowHeight="12.75"/>
  <cols>
    <col min="1" max="1" width="5.125" style="1" bestFit="1" customWidth="1"/>
    <col min="2" max="2" width="29.37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86" t="s">
        <v>248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2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87" t="s">
        <v>0</v>
      </c>
      <c r="B3" s="87" t="s">
        <v>166</v>
      </c>
      <c r="C3" s="91" t="s">
        <v>12</v>
      </c>
      <c r="D3" s="91"/>
      <c r="E3" s="89" t="s">
        <v>5</v>
      </c>
      <c r="F3" s="70" t="s">
        <v>2</v>
      </c>
      <c r="G3" s="94" t="s">
        <v>13</v>
      </c>
      <c r="H3" s="95"/>
      <c r="I3" s="95"/>
      <c r="J3" s="95"/>
      <c r="K3" s="95"/>
      <c r="L3" s="95"/>
      <c r="M3" s="96"/>
      <c r="N3" s="93" t="s">
        <v>15</v>
      </c>
    </row>
    <row r="4" spans="1:14" ht="19.5" customHeight="1">
      <c r="A4" s="88"/>
      <c r="B4" s="88"/>
      <c r="C4" s="11" t="s">
        <v>19</v>
      </c>
      <c r="D4" s="10" t="s">
        <v>20</v>
      </c>
      <c r="E4" s="90"/>
      <c r="F4" s="71" t="s">
        <v>3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17</v>
      </c>
      <c r="L4" s="11" t="s">
        <v>168</v>
      </c>
      <c r="M4" s="11" t="s">
        <v>172</v>
      </c>
      <c r="N4" s="93"/>
    </row>
    <row r="5" spans="1:14" ht="19.5" customHeight="1">
      <c r="A5" s="3">
        <v>1</v>
      </c>
      <c r="B5" s="6" t="s">
        <v>215</v>
      </c>
      <c r="C5" s="80"/>
      <c r="D5" s="3" t="s">
        <v>216</v>
      </c>
      <c r="E5" s="3" t="s">
        <v>217</v>
      </c>
      <c r="F5" s="3"/>
      <c r="G5" s="11">
        <v>1</v>
      </c>
      <c r="H5" s="11" t="s">
        <v>256</v>
      </c>
      <c r="I5" s="11">
        <v>1</v>
      </c>
      <c r="J5" s="11">
        <v>1</v>
      </c>
      <c r="K5" s="11">
        <v>2</v>
      </c>
      <c r="L5" s="11">
        <v>2</v>
      </c>
      <c r="M5" s="11">
        <v>1</v>
      </c>
      <c r="N5" s="72">
        <f>SUM(G5:M5)</f>
        <v>8</v>
      </c>
    </row>
    <row r="6" spans="1:14" ht="19.5" customHeight="1">
      <c r="A6" s="3">
        <v>2</v>
      </c>
      <c r="B6" s="6" t="s">
        <v>203</v>
      </c>
      <c r="C6" s="3"/>
      <c r="D6" s="3"/>
      <c r="E6" s="3" t="s">
        <v>204</v>
      </c>
      <c r="F6" s="3"/>
      <c r="G6" s="11" t="s">
        <v>256</v>
      </c>
      <c r="H6" s="11">
        <v>1</v>
      </c>
      <c r="I6" s="11">
        <v>2</v>
      </c>
      <c r="J6" s="11">
        <v>2</v>
      </c>
      <c r="K6" s="11">
        <v>1</v>
      </c>
      <c r="L6" s="11">
        <v>1</v>
      </c>
      <c r="M6" s="11">
        <v>2</v>
      </c>
      <c r="N6" s="72">
        <f>SUM(G6:M6)</f>
        <v>9</v>
      </c>
    </row>
    <row r="7" spans="1:14" ht="18">
      <c r="A7" s="77"/>
      <c r="B7" s="78"/>
      <c r="C7" s="77"/>
      <c r="D7" s="77"/>
      <c r="E7" s="77"/>
      <c r="F7" s="81"/>
      <c r="G7" s="69"/>
      <c r="H7" s="69"/>
      <c r="I7" s="69"/>
      <c r="J7" s="69"/>
      <c r="K7" s="69"/>
      <c r="L7" s="69"/>
      <c r="M7" s="69"/>
      <c r="N7" s="73"/>
    </row>
    <row r="8" spans="1:14" ht="18">
      <c r="A8" s="77"/>
      <c r="B8" s="78"/>
      <c r="C8" s="77"/>
      <c r="D8" s="77"/>
      <c r="E8" s="77"/>
      <c r="F8" s="79"/>
      <c r="G8" s="69"/>
      <c r="H8" s="69"/>
      <c r="I8" s="69"/>
      <c r="J8" s="69"/>
      <c r="K8" s="69"/>
      <c r="L8" s="69"/>
      <c r="M8" s="69"/>
      <c r="N8" s="73"/>
    </row>
    <row r="9" spans="2:14" ht="18">
      <c r="B9" t="s">
        <v>244</v>
      </c>
      <c r="D9"/>
      <c r="E9" s="75" t="s">
        <v>11</v>
      </c>
      <c r="F9" s="14" t="s">
        <v>11</v>
      </c>
      <c r="G9" s="69"/>
      <c r="H9" s="69"/>
      <c r="I9" s="69"/>
      <c r="J9" s="69"/>
      <c r="K9" s="69"/>
      <c r="L9" s="69"/>
      <c r="M9" s="69"/>
      <c r="N9" s="73"/>
    </row>
    <row r="10" spans="2:7" ht="12.75">
      <c r="B10" s="1"/>
      <c r="D10"/>
      <c r="E10" s="1"/>
      <c r="G10"/>
    </row>
    <row r="11" spans="2:6" ht="20.25">
      <c r="B11" t="s">
        <v>16</v>
      </c>
      <c r="D11"/>
      <c r="E11" s="74" t="s">
        <v>171</v>
      </c>
      <c r="F11" s="9" t="s">
        <v>18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="70" zoomScaleNormal="70" zoomScalePageLayoutView="0" workbookViewId="0" topLeftCell="A1">
      <selection activeCell="A1" sqref="A1:N1"/>
    </sheetView>
  </sheetViews>
  <sheetFormatPr defaultColWidth="9.00390625" defaultRowHeight="12.75"/>
  <cols>
    <col min="1" max="1" width="5.125" style="1" bestFit="1" customWidth="1"/>
    <col min="2" max="2" width="29.375" style="0" customWidth="1"/>
    <col min="3" max="3" width="11.875" style="0" customWidth="1"/>
    <col min="4" max="4" width="19.75390625" style="1" bestFit="1" customWidth="1"/>
    <col min="5" max="5" width="36.375" style="0" bestFit="1" customWidth="1"/>
    <col min="6" max="6" width="10.75390625" style="0" hidden="1" customWidth="1"/>
    <col min="7" max="9" width="7.75390625" style="1" customWidth="1"/>
    <col min="10" max="14" width="9.125" style="1" customWidth="1"/>
  </cols>
  <sheetData>
    <row r="1" spans="1:14" ht="30" customHeight="1">
      <c r="A1" s="86" t="s">
        <v>246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2" customHeight="1">
      <c r="A2" s="92" t="s">
        <v>247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87" t="s">
        <v>0</v>
      </c>
      <c r="B3" s="87" t="s">
        <v>166</v>
      </c>
      <c r="C3" s="91" t="s">
        <v>12</v>
      </c>
      <c r="D3" s="91"/>
      <c r="E3" s="89" t="s">
        <v>5</v>
      </c>
      <c r="F3" s="70" t="s">
        <v>2</v>
      </c>
      <c r="G3" s="94" t="s">
        <v>13</v>
      </c>
      <c r="H3" s="95"/>
      <c r="I3" s="95"/>
      <c r="J3" s="95"/>
      <c r="K3" s="95"/>
      <c r="L3" s="95"/>
      <c r="M3" s="96"/>
      <c r="N3" s="93" t="s">
        <v>15</v>
      </c>
    </row>
    <row r="4" spans="1:14" ht="19.5" customHeight="1">
      <c r="A4" s="88"/>
      <c r="B4" s="88"/>
      <c r="C4" s="11" t="s">
        <v>19</v>
      </c>
      <c r="D4" s="10" t="s">
        <v>20</v>
      </c>
      <c r="E4" s="90"/>
      <c r="F4" s="71" t="s">
        <v>3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17</v>
      </c>
      <c r="L4" s="11" t="s">
        <v>168</v>
      </c>
      <c r="M4" s="11" t="s">
        <v>172</v>
      </c>
      <c r="N4" s="93"/>
    </row>
    <row r="5" spans="1:14" ht="19.5" customHeight="1">
      <c r="A5" s="16">
        <v>1</v>
      </c>
      <c r="B5" s="5" t="s">
        <v>230</v>
      </c>
      <c r="C5" s="3" t="s">
        <v>228</v>
      </c>
      <c r="D5" s="3" t="s">
        <v>231</v>
      </c>
      <c r="E5" s="3"/>
      <c r="F5" s="3"/>
      <c r="G5" s="11" t="s">
        <v>256</v>
      </c>
      <c r="H5" s="11">
        <v>1</v>
      </c>
      <c r="I5" s="11">
        <v>1</v>
      </c>
      <c r="J5" s="11">
        <v>2</v>
      </c>
      <c r="K5" s="11">
        <v>1</v>
      </c>
      <c r="L5" s="11">
        <v>2</v>
      </c>
      <c r="M5" s="11">
        <v>1</v>
      </c>
      <c r="N5" s="72">
        <f>SUM(G5:M5)</f>
        <v>8</v>
      </c>
    </row>
    <row r="6" spans="1:14" ht="19.5" customHeight="1">
      <c r="A6" s="16">
        <v>2</v>
      </c>
      <c r="B6" s="6" t="s">
        <v>225</v>
      </c>
      <c r="C6" s="3"/>
      <c r="D6" s="3" t="s">
        <v>226</v>
      </c>
      <c r="E6" s="3"/>
      <c r="F6" s="3"/>
      <c r="G6" s="11">
        <v>3</v>
      </c>
      <c r="H6" s="11" t="s">
        <v>258</v>
      </c>
      <c r="I6" s="11">
        <v>2</v>
      </c>
      <c r="J6" s="11">
        <v>1</v>
      </c>
      <c r="K6" s="11">
        <v>3</v>
      </c>
      <c r="L6" s="11">
        <v>1</v>
      </c>
      <c r="M6" s="11">
        <v>2</v>
      </c>
      <c r="N6" s="72">
        <f>SUM(G6:M6)</f>
        <v>12</v>
      </c>
    </row>
    <row r="7" spans="1:14" ht="19.5" customHeight="1">
      <c r="A7" s="16">
        <v>3</v>
      </c>
      <c r="B7" s="5" t="s">
        <v>222</v>
      </c>
      <c r="C7" s="3"/>
      <c r="D7" s="3" t="s">
        <v>223</v>
      </c>
      <c r="E7" s="85" t="s">
        <v>224</v>
      </c>
      <c r="F7" s="3"/>
      <c r="G7" s="11">
        <v>1</v>
      </c>
      <c r="H7" s="11" t="s">
        <v>257</v>
      </c>
      <c r="I7" s="11">
        <v>3</v>
      </c>
      <c r="J7" s="11">
        <v>3</v>
      </c>
      <c r="K7" s="11">
        <v>2</v>
      </c>
      <c r="L7" s="11">
        <v>4</v>
      </c>
      <c r="M7" s="11">
        <v>5</v>
      </c>
      <c r="N7" s="72">
        <f>SUM(G7:M7)</f>
        <v>18</v>
      </c>
    </row>
    <row r="8" spans="1:14" ht="19.5" customHeight="1">
      <c r="A8" s="16">
        <v>4</v>
      </c>
      <c r="B8" s="5" t="s">
        <v>220</v>
      </c>
      <c r="C8" s="3"/>
      <c r="D8" s="83">
        <v>4</v>
      </c>
      <c r="E8" s="3" t="s">
        <v>221</v>
      </c>
      <c r="F8" s="3"/>
      <c r="G8" s="11">
        <v>5</v>
      </c>
      <c r="H8" s="11">
        <v>2</v>
      </c>
      <c r="I8" s="11">
        <v>4</v>
      </c>
      <c r="J8" s="11">
        <v>4</v>
      </c>
      <c r="K8" s="11" t="s">
        <v>258</v>
      </c>
      <c r="L8" s="11">
        <v>3</v>
      </c>
      <c r="M8" s="11">
        <v>4</v>
      </c>
      <c r="N8" s="72">
        <f>SUM(G8:M8)</f>
        <v>22</v>
      </c>
    </row>
    <row r="9" spans="1:14" ht="19.5" customHeight="1">
      <c r="A9" s="16">
        <v>5</v>
      </c>
      <c r="B9" s="6" t="s">
        <v>218</v>
      </c>
      <c r="C9" s="3"/>
      <c r="D9" s="3">
        <v>13</v>
      </c>
      <c r="E9" s="3"/>
      <c r="F9" s="3"/>
      <c r="G9" s="11" t="s">
        <v>257</v>
      </c>
      <c r="H9" s="11">
        <v>4</v>
      </c>
      <c r="I9" s="11">
        <v>5</v>
      </c>
      <c r="J9" s="11">
        <v>6</v>
      </c>
      <c r="K9" s="11">
        <v>4</v>
      </c>
      <c r="L9" s="11">
        <v>5</v>
      </c>
      <c r="M9" s="11">
        <v>3</v>
      </c>
      <c r="N9" s="72">
        <f>SUM(G9:M9)</f>
        <v>27</v>
      </c>
    </row>
    <row r="10" spans="1:14" ht="19.5" customHeight="1">
      <c r="A10" s="16">
        <v>6</v>
      </c>
      <c r="B10" s="6" t="s">
        <v>232</v>
      </c>
      <c r="C10" s="3" t="s">
        <v>233</v>
      </c>
      <c r="D10" s="3" t="s">
        <v>234</v>
      </c>
      <c r="E10" s="3"/>
      <c r="F10" s="3"/>
      <c r="G10" s="11">
        <v>4</v>
      </c>
      <c r="H10" s="11">
        <v>3</v>
      </c>
      <c r="I10" s="11">
        <v>6</v>
      </c>
      <c r="J10" s="11">
        <v>5</v>
      </c>
      <c r="K10" s="11" t="s">
        <v>261</v>
      </c>
      <c r="L10" s="11" t="s">
        <v>262</v>
      </c>
      <c r="M10" s="11" t="s">
        <v>262</v>
      </c>
      <c r="N10" s="72">
        <f>SUM(G10:M10)+8+8</f>
        <v>34</v>
      </c>
    </row>
    <row r="11" spans="1:14" ht="19.5" customHeight="1">
      <c r="A11" s="16">
        <v>7</v>
      </c>
      <c r="B11" s="6" t="s">
        <v>227</v>
      </c>
      <c r="C11" s="3"/>
      <c r="D11" s="3" t="s">
        <v>228</v>
      </c>
      <c r="E11" s="3" t="s">
        <v>229</v>
      </c>
      <c r="F11" s="3"/>
      <c r="G11" s="11">
        <v>6</v>
      </c>
      <c r="H11" s="11">
        <v>5</v>
      </c>
      <c r="I11" s="11">
        <v>7</v>
      </c>
      <c r="J11" s="11">
        <v>7</v>
      </c>
      <c r="K11" s="11">
        <v>5</v>
      </c>
      <c r="L11" s="11">
        <v>6</v>
      </c>
      <c r="M11" s="11" t="s">
        <v>261</v>
      </c>
      <c r="N11" s="72">
        <f>SUM(G11:M11)</f>
        <v>36</v>
      </c>
    </row>
    <row r="12" spans="1:14" ht="18">
      <c r="A12" s="69"/>
      <c r="B12" s="82"/>
      <c r="C12" s="77"/>
      <c r="D12" s="77"/>
      <c r="E12" s="77"/>
      <c r="F12" s="77"/>
      <c r="G12" s="69"/>
      <c r="H12" s="69"/>
      <c r="I12" s="69"/>
      <c r="J12" s="69"/>
      <c r="K12" s="69"/>
      <c r="L12" s="69"/>
      <c r="M12" s="69"/>
      <c r="N12" s="73"/>
    </row>
    <row r="13" spans="2:5" ht="15">
      <c r="B13" t="s">
        <v>245</v>
      </c>
      <c r="E13" s="66" t="s">
        <v>11</v>
      </c>
    </row>
    <row r="15" spans="2:5" ht="20.25">
      <c r="B15" t="s">
        <v>16</v>
      </c>
      <c r="E15" s="9" t="s">
        <v>171</v>
      </c>
    </row>
  </sheetData>
  <sheetProtection/>
  <mergeCells count="8">
    <mergeCell ref="N3:N4"/>
    <mergeCell ref="A2:N2"/>
    <mergeCell ref="A1:N1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5.125" style="1" bestFit="1" customWidth="1"/>
    <col min="2" max="2" width="27.625" style="0" customWidth="1"/>
    <col min="3" max="3" width="11.875" style="0" customWidth="1"/>
    <col min="4" max="4" width="18.00390625" style="1" customWidth="1"/>
    <col min="5" max="5" width="24.125" style="0" customWidth="1"/>
    <col min="6" max="6" width="10.75390625" style="0" hidden="1" customWidth="1"/>
    <col min="7" max="8" width="7.75390625" style="1" customWidth="1"/>
    <col min="9" max="9" width="7.00390625" style="1" customWidth="1"/>
    <col min="10" max="10" width="7.875" style="1" customWidth="1"/>
    <col min="11" max="12" width="6.875" style="1" customWidth="1"/>
    <col min="13" max="13" width="7.375" style="1" customWidth="1"/>
    <col min="14" max="14" width="7.625" style="1" customWidth="1"/>
  </cols>
  <sheetData>
    <row r="1" spans="1:14" ht="30" customHeight="1">
      <c r="A1" s="86" t="s">
        <v>250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2" customHeight="1">
      <c r="A2" s="92" t="s">
        <v>247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87" t="s">
        <v>0</v>
      </c>
      <c r="B3" s="87" t="s">
        <v>166</v>
      </c>
      <c r="C3" s="91" t="s">
        <v>12</v>
      </c>
      <c r="D3" s="91"/>
      <c r="E3" s="89" t="s">
        <v>5</v>
      </c>
      <c r="F3" s="70" t="s">
        <v>2</v>
      </c>
      <c r="G3" s="94" t="s">
        <v>13</v>
      </c>
      <c r="H3" s="95"/>
      <c r="I3" s="95"/>
      <c r="J3" s="95"/>
      <c r="K3" s="95"/>
      <c r="L3" s="95"/>
      <c r="M3" s="96"/>
      <c r="N3" s="93" t="s">
        <v>15</v>
      </c>
    </row>
    <row r="4" spans="1:14" ht="19.5" customHeight="1">
      <c r="A4" s="88"/>
      <c r="B4" s="88"/>
      <c r="C4" s="11" t="s">
        <v>19</v>
      </c>
      <c r="D4" s="10" t="s">
        <v>20</v>
      </c>
      <c r="E4" s="90"/>
      <c r="F4" s="71" t="s">
        <v>3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17</v>
      </c>
      <c r="L4" s="11" t="s">
        <v>168</v>
      </c>
      <c r="M4" s="11" t="s">
        <v>172</v>
      </c>
      <c r="N4" s="93"/>
    </row>
    <row r="5" spans="1:14" ht="19.5" customHeight="1">
      <c r="A5" s="16">
        <v>1</v>
      </c>
      <c r="B5" s="6" t="s">
        <v>209</v>
      </c>
      <c r="C5" s="3"/>
      <c r="D5" s="3" t="s">
        <v>210</v>
      </c>
      <c r="E5" s="3" t="s">
        <v>211</v>
      </c>
      <c r="F5" s="3"/>
      <c r="G5" s="11">
        <v>1</v>
      </c>
      <c r="H5" s="11">
        <v>1</v>
      </c>
      <c r="I5" s="11">
        <v>1</v>
      </c>
      <c r="J5" s="11" t="s">
        <v>256</v>
      </c>
      <c r="K5" s="11">
        <v>2</v>
      </c>
      <c r="L5" s="11">
        <v>1</v>
      </c>
      <c r="M5" s="11">
        <v>1</v>
      </c>
      <c r="N5" s="72">
        <f>SUM(G5:M5)</f>
        <v>7</v>
      </c>
    </row>
    <row r="6" spans="1:14" ht="19.5" customHeight="1">
      <c r="A6" s="16">
        <v>2</v>
      </c>
      <c r="B6" s="6" t="s">
        <v>206</v>
      </c>
      <c r="C6" s="3"/>
      <c r="D6" s="3" t="s">
        <v>208</v>
      </c>
      <c r="E6" s="3" t="s">
        <v>207</v>
      </c>
      <c r="F6" s="3"/>
      <c r="G6" s="11">
        <v>2</v>
      </c>
      <c r="H6" s="11" t="s">
        <v>259</v>
      </c>
      <c r="I6" s="11">
        <v>2</v>
      </c>
      <c r="J6" s="11">
        <v>3</v>
      </c>
      <c r="K6" s="11">
        <v>1</v>
      </c>
      <c r="L6" s="11">
        <v>2</v>
      </c>
      <c r="M6" s="11">
        <v>2</v>
      </c>
      <c r="N6" s="72">
        <f>SUM(G6:M6)</f>
        <v>12</v>
      </c>
    </row>
    <row r="7" spans="1:14" ht="19.5" customHeight="1">
      <c r="A7" s="16">
        <v>3</v>
      </c>
      <c r="B7" s="6" t="s">
        <v>199</v>
      </c>
      <c r="C7" s="3" t="s">
        <v>200</v>
      </c>
      <c r="D7" s="3" t="s">
        <v>200</v>
      </c>
      <c r="E7" s="3" t="s">
        <v>201</v>
      </c>
      <c r="F7" s="3"/>
      <c r="G7" s="11" t="s">
        <v>259</v>
      </c>
      <c r="H7" s="11">
        <v>2</v>
      </c>
      <c r="I7" s="11">
        <v>3</v>
      </c>
      <c r="J7" s="11">
        <v>1</v>
      </c>
      <c r="K7" s="11">
        <v>3</v>
      </c>
      <c r="L7" s="11">
        <v>3</v>
      </c>
      <c r="M7" s="11">
        <v>3</v>
      </c>
      <c r="N7" s="72">
        <f>SUM(G7:M7)</f>
        <v>15</v>
      </c>
    </row>
    <row r="8" spans="1:14" ht="19.5" customHeight="1">
      <c r="A8" s="16">
        <v>4</v>
      </c>
      <c r="B8" s="6" t="s">
        <v>212</v>
      </c>
      <c r="C8" s="3"/>
      <c r="D8" s="3" t="s">
        <v>213</v>
      </c>
      <c r="E8" s="3" t="s">
        <v>214</v>
      </c>
      <c r="F8" s="3"/>
      <c r="G8" s="11">
        <v>4</v>
      </c>
      <c r="H8" s="11" t="s">
        <v>254</v>
      </c>
      <c r="I8" s="11">
        <v>4</v>
      </c>
      <c r="J8" s="11">
        <v>4</v>
      </c>
      <c r="K8" s="11">
        <v>4</v>
      </c>
      <c r="L8" s="11">
        <v>4</v>
      </c>
      <c r="M8" s="11">
        <v>4</v>
      </c>
      <c r="N8" s="72">
        <f>SUM(G8:M8)</f>
        <v>24</v>
      </c>
    </row>
    <row r="9" spans="1:14" ht="18">
      <c r="A9" s="69"/>
      <c r="B9" s="82"/>
      <c r="C9" s="77"/>
      <c r="D9" s="77"/>
      <c r="E9" s="77"/>
      <c r="F9" s="77"/>
      <c r="G9" s="69"/>
      <c r="H9" s="69"/>
      <c r="I9" s="69"/>
      <c r="J9" s="69"/>
      <c r="K9" s="69"/>
      <c r="L9" s="69"/>
      <c r="M9" s="69"/>
      <c r="N9" s="73"/>
    </row>
    <row r="10" spans="2:5" ht="15">
      <c r="B10" t="s">
        <v>253</v>
      </c>
      <c r="E10" s="66" t="s">
        <v>11</v>
      </c>
    </row>
    <row r="12" spans="2:5" ht="20.25">
      <c r="B12" t="s">
        <v>16</v>
      </c>
      <c r="E12" s="9" t="s">
        <v>171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5.125" style="1" bestFit="1" customWidth="1"/>
    <col min="2" max="2" width="29.375" style="0" customWidth="1"/>
    <col min="3" max="3" width="11.875" style="0" customWidth="1"/>
    <col min="4" max="4" width="14.625" style="1" customWidth="1"/>
    <col min="5" max="5" width="18.625" style="0" customWidth="1"/>
    <col min="6" max="6" width="10.75390625" style="0" hidden="1" customWidth="1"/>
    <col min="7" max="9" width="7.75390625" style="1" customWidth="1"/>
    <col min="10" max="10" width="9.125" style="1" customWidth="1"/>
    <col min="11" max="11" width="7.375" style="1" customWidth="1"/>
    <col min="12" max="12" width="7.625" style="1" customWidth="1"/>
    <col min="13" max="13" width="6.875" style="1" customWidth="1"/>
    <col min="14" max="14" width="9.125" style="1" customWidth="1"/>
  </cols>
  <sheetData>
    <row r="1" spans="1:14" ht="30" customHeight="1">
      <c r="A1" s="86" t="s">
        <v>251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2" customHeight="1">
      <c r="A2" s="92" t="s">
        <v>247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87" t="s">
        <v>0</v>
      </c>
      <c r="B3" s="87" t="s">
        <v>166</v>
      </c>
      <c r="C3" s="91" t="s">
        <v>12</v>
      </c>
      <c r="D3" s="91"/>
      <c r="E3" s="89" t="s">
        <v>5</v>
      </c>
      <c r="F3" s="70" t="s">
        <v>2</v>
      </c>
      <c r="G3" s="94" t="s">
        <v>13</v>
      </c>
      <c r="H3" s="95"/>
      <c r="I3" s="95"/>
      <c r="J3" s="95"/>
      <c r="K3" s="95"/>
      <c r="L3" s="95"/>
      <c r="M3" s="96"/>
      <c r="N3" s="93" t="s">
        <v>15</v>
      </c>
    </row>
    <row r="4" spans="1:14" ht="19.5" customHeight="1">
      <c r="A4" s="88"/>
      <c r="B4" s="88"/>
      <c r="C4" s="11" t="s">
        <v>19</v>
      </c>
      <c r="D4" s="10" t="s">
        <v>20</v>
      </c>
      <c r="E4" s="90"/>
      <c r="F4" s="71" t="s">
        <v>3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17</v>
      </c>
      <c r="L4" s="11" t="s">
        <v>168</v>
      </c>
      <c r="M4" s="11" t="s">
        <v>172</v>
      </c>
      <c r="N4" s="93"/>
    </row>
    <row r="5" spans="1:14" ht="19.5" customHeight="1">
      <c r="A5" s="16">
        <v>1</v>
      </c>
      <c r="B5" s="6" t="s">
        <v>238</v>
      </c>
      <c r="C5" s="3"/>
      <c r="D5" s="3">
        <v>344</v>
      </c>
      <c r="E5" s="3"/>
      <c r="F5" s="3"/>
      <c r="G5" s="11" t="s">
        <v>255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72">
        <f aca="true" t="shared" si="0" ref="N5:N12">SUM(G5:M5)</f>
        <v>6</v>
      </c>
    </row>
    <row r="6" spans="1:14" ht="19.5" customHeight="1">
      <c r="A6" s="16">
        <v>3</v>
      </c>
      <c r="B6" s="6" t="s">
        <v>239</v>
      </c>
      <c r="C6" s="3"/>
      <c r="D6" s="3">
        <v>1251</v>
      </c>
      <c r="E6" s="3"/>
      <c r="F6" s="3"/>
      <c r="G6" s="11">
        <v>2</v>
      </c>
      <c r="H6" s="11">
        <v>4</v>
      </c>
      <c r="I6" s="11" t="s">
        <v>254</v>
      </c>
      <c r="J6" s="11">
        <v>2</v>
      </c>
      <c r="K6" s="11">
        <v>3</v>
      </c>
      <c r="L6" s="11">
        <v>2</v>
      </c>
      <c r="M6" s="11">
        <v>2</v>
      </c>
      <c r="N6" s="72">
        <f t="shared" si="0"/>
        <v>15</v>
      </c>
    </row>
    <row r="7" spans="1:14" ht="19.5" customHeight="1">
      <c r="A7" s="16">
        <v>2</v>
      </c>
      <c r="B7" s="6" t="s">
        <v>240</v>
      </c>
      <c r="C7" s="3"/>
      <c r="D7" s="3">
        <v>221</v>
      </c>
      <c r="E7" s="3"/>
      <c r="F7" s="3"/>
      <c r="G7" s="11">
        <v>4</v>
      </c>
      <c r="H7" s="11">
        <v>2</v>
      </c>
      <c r="I7" s="11">
        <v>2</v>
      </c>
      <c r="J7" s="11">
        <v>5</v>
      </c>
      <c r="K7" s="11">
        <v>4</v>
      </c>
      <c r="L7" s="11" t="s">
        <v>258</v>
      </c>
      <c r="M7" s="11">
        <v>3</v>
      </c>
      <c r="N7" s="72">
        <f t="shared" si="0"/>
        <v>20</v>
      </c>
    </row>
    <row r="8" spans="1:14" ht="19.5" customHeight="1">
      <c r="A8" s="16">
        <v>4</v>
      </c>
      <c r="B8" s="5" t="s">
        <v>241</v>
      </c>
      <c r="C8" s="3"/>
      <c r="D8" s="3">
        <v>1259</v>
      </c>
      <c r="E8" s="3"/>
      <c r="F8" s="3"/>
      <c r="G8" s="11" t="s">
        <v>257</v>
      </c>
      <c r="H8" s="11">
        <v>5</v>
      </c>
      <c r="I8" s="11">
        <v>4</v>
      </c>
      <c r="J8" s="11">
        <v>3</v>
      </c>
      <c r="K8" s="11">
        <v>5</v>
      </c>
      <c r="L8" s="11">
        <v>4</v>
      </c>
      <c r="M8" s="11">
        <v>5</v>
      </c>
      <c r="N8" s="72">
        <f t="shared" si="0"/>
        <v>26</v>
      </c>
    </row>
    <row r="9" spans="1:14" ht="19.5" customHeight="1">
      <c r="A9" s="16">
        <v>5</v>
      </c>
      <c r="B9" s="6" t="s">
        <v>235</v>
      </c>
      <c r="C9" s="3"/>
      <c r="D9" s="3">
        <v>1253</v>
      </c>
      <c r="E9" s="80"/>
      <c r="F9" s="3"/>
      <c r="G9" s="11">
        <v>6</v>
      </c>
      <c r="H9" s="11">
        <v>3</v>
      </c>
      <c r="I9" s="11">
        <v>6</v>
      </c>
      <c r="J9" s="11">
        <v>7</v>
      </c>
      <c r="K9" s="11">
        <v>6</v>
      </c>
      <c r="L9" s="11">
        <v>3</v>
      </c>
      <c r="M9" s="11" t="s">
        <v>260</v>
      </c>
      <c r="N9" s="72">
        <f t="shared" si="0"/>
        <v>31</v>
      </c>
    </row>
    <row r="10" spans="1:14" ht="19.5" customHeight="1">
      <c r="A10" s="16">
        <v>6</v>
      </c>
      <c r="B10" s="6" t="s">
        <v>242</v>
      </c>
      <c r="C10" s="3"/>
      <c r="D10" s="3">
        <v>122</v>
      </c>
      <c r="E10" s="3"/>
      <c r="F10" s="3"/>
      <c r="G10" s="11">
        <v>5</v>
      </c>
      <c r="H10" s="11">
        <v>6</v>
      </c>
      <c r="I10" s="11">
        <v>3</v>
      </c>
      <c r="J10" s="11">
        <v>4</v>
      </c>
      <c r="K10" s="11" t="s">
        <v>257</v>
      </c>
      <c r="L10" s="11">
        <v>7</v>
      </c>
      <c r="M10" s="11">
        <v>6</v>
      </c>
      <c r="N10" s="72">
        <f t="shared" si="0"/>
        <v>31</v>
      </c>
    </row>
    <row r="11" spans="1:14" ht="19.5" customHeight="1">
      <c r="A11" s="16">
        <v>7</v>
      </c>
      <c r="B11" s="6" t="s">
        <v>236</v>
      </c>
      <c r="C11" s="3"/>
      <c r="D11" s="3">
        <v>1042</v>
      </c>
      <c r="E11" s="3"/>
      <c r="F11" s="3"/>
      <c r="G11" s="11" t="s">
        <v>260</v>
      </c>
      <c r="H11" s="11">
        <v>8</v>
      </c>
      <c r="I11" s="11">
        <v>5</v>
      </c>
      <c r="J11" s="11">
        <v>6</v>
      </c>
      <c r="K11" s="11">
        <v>2</v>
      </c>
      <c r="L11" s="11">
        <v>5</v>
      </c>
      <c r="M11" s="11">
        <v>7</v>
      </c>
      <c r="N11" s="72">
        <f t="shared" si="0"/>
        <v>33</v>
      </c>
    </row>
    <row r="12" spans="1:14" ht="18">
      <c r="A12" s="16">
        <v>8</v>
      </c>
      <c r="B12" s="6" t="s">
        <v>243</v>
      </c>
      <c r="C12" s="3"/>
      <c r="D12" s="3">
        <v>1221</v>
      </c>
      <c r="E12" s="3"/>
      <c r="F12" s="77"/>
      <c r="G12" s="11">
        <v>3</v>
      </c>
      <c r="H12" s="11">
        <v>7</v>
      </c>
      <c r="I12" s="11">
        <v>7</v>
      </c>
      <c r="J12" s="11">
        <v>6</v>
      </c>
      <c r="K12" s="11" t="s">
        <v>260</v>
      </c>
      <c r="L12" s="11">
        <v>8</v>
      </c>
      <c r="M12" s="11">
        <v>4</v>
      </c>
      <c r="N12" s="72">
        <f t="shared" si="0"/>
        <v>35</v>
      </c>
    </row>
    <row r="13" spans="1:14" ht="18">
      <c r="A13" s="69"/>
      <c r="B13" s="82"/>
      <c r="C13" s="77"/>
      <c r="D13" s="77"/>
      <c r="E13" s="77"/>
      <c r="F13" s="77"/>
      <c r="G13" s="69"/>
      <c r="H13" s="69"/>
      <c r="I13" s="69"/>
      <c r="J13" s="69"/>
      <c r="K13" s="69"/>
      <c r="L13" s="69"/>
      <c r="M13" s="69"/>
      <c r="N13" s="73"/>
    </row>
    <row r="14" spans="2:5" ht="15">
      <c r="B14" t="s">
        <v>185</v>
      </c>
      <c r="E14" s="66" t="s">
        <v>11</v>
      </c>
    </row>
    <row r="16" spans="2:5" ht="20.25">
      <c r="B16" t="s">
        <v>16</v>
      </c>
      <c r="E16" s="9" t="s">
        <v>171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zoomScale="75" zoomScaleNormal="75" zoomScalePageLayoutView="0" workbookViewId="0" topLeftCell="A20">
      <selection activeCell="H46" sqref="H46"/>
    </sheetView>
  </sheetViews>
  <sheetFormatPr defaultColWidth="8.875" defaultRowHeight="12.75"/>
  <cols>
    <col min="1" max="1" width="27.625" style="38" customWidth="1"/>
    <col min="2" max="5" width="12.75390625" style="39" customWidth="1"/>
    <col min="6" max="6" width="14.25390625" style="39" customWidth="1"/>
    <col min="7" max="7" width="18.625" style="39" customWidth="1"/>
    <col min="8" max="8" width="12.75390625" style="39" customWidth="1"/>
    <col min="9" max="9" width="12.75390625" style="39" bestFit="1" customWidth="1"/>
    <col min="10" max="10" width="11.00390625" style="39" customWidth="1"/>
    <col min="11" max="11" width="11.375" style="40" customWidth="1"/>
    <col min="12" max="19" width="8.00390625" style="40" customWidth="1"/>
    <col min="20" max="20" width="14.375" style="38" customWidth="1"/>
    <col min="21" max="21" width="14.125" style="39" customWidth="1"/>
    <col min="22" max="16384" width="8.875" style="38" customWidth="1"/>
  </cols>
  <sheetData>
    <row r="1" ht="18">
      <c r="A1" s="38" t="s">
        <v>118</v>
      </c>
    </row>
    <row r="6" spans="1:7" ht="18.75" thickBot="1">
      <c r="A6" s="57" t="s">
        <v>117</v>
      </c>
      <c r="B6" s="56"/>
      <c r="C6" s="56"/>
      <c r="D6" s="56"/>
      <c r="E6" s="56"/>
      <c r="F6" s="56"/>
      <c r="G6" s="55"/>
    </row>
    <row r="8" spans="1:21" s="49" customFormat="1" ht="54.75" thickBot="1">
      <c r="A8" s="51" t="s">
        <v>5</v>
      </c>
      <c r="B8" s="53" t="s">
        <v>83</v>
      </c>
      <c r="C8" s="53" t="s">
        <v>116</v>
      </c>
      <c r="D8" s="53" t="s">
        <v>115</v>
      </c>
      <c r="E8" s="53" t="s">
        <v>114</v>
      </c>
      <c r="F8" s="54" t="s">
        <v>113</v>
      </c>
      <c r="G8" s="54"/>
      <c r="H8" s="53" t="s">
        <v>82</v>
      </c>
      <c r="I8" s="54" t="s">
        <v>81</v>
      </c>
      <c r="J8" s="54"/>
      <c r="K8" s="53" t="s">
        <v>112</v>
      </c>
      <c r="L8" s="52" t="s">
        <v>111</v>
      </c>
      <c r="M8" s="52" t="s">
        <v>110</v>
      </c>
      <c r="N8" s="52" t="s">
        <v>109</v>
      </c>
      <c r="O8" s="52" t="s">
        <v>108</v>
      </c>
      <c r="P8" s="52" t="s">
        <v>107</v>
      </c>
      <c r="Q8" s="52" t="s">
        <v>106</v>
      </c>
      <c r="R8" s="52" t="s">
        <v>105</v>
      </c>
      <c r="S8" s="52" t="s">
        <v>104</v>
      </c>
      <c r="T8" s="51" t="s">
        <v>103</v>
      </c>
      <c r="U8" s="50" t="s">
        <v>72</v>
      </c>
    </row>
    <row r="9" spans="1:21" ht="18.75" thickBot="1">
      <c r="A9" s="48" t="s">
        <v>102</v>
      </c>
      <c r="B9" s="46">
        <v>8.05</v>
      </c>
      <c r="C9" s="46">
        <v>37.95</v>
      </c>
      <c r="D9" s="46"/>
      <c r="E9" s="46"/>
      <c r="F9" s="45">
        <f aca="true" t="shared" si="0" ref="F9:F40">IF(E9=0,C9,(C9+D9+E9)/2)</f>
        <v>37.95</v>
      </c>
      <c r="G9" s="45">
        <f aca="true" t="shared" si="1" ref="G9:G40">0.06*(B9)-0.15</f>
        <v>0.3330000000000001</v>
      </c>
      <c r="H9" s="46">
        <v>2.4</v>
      </c>
      <c r="I9" s="45">
        <f aca="true" t="shared" si="2" ref="I9:I40">G9+H9</f>
        <v>2.733</v>
      </c>
      <c r="J9" s="45">
        <f aca="true" t="shared" si="3" ref="J9:J40">(I9/H9)^(1/4)</f>
        <v>1.0330161172608354</v>
      </c>
      <c r="K9" s="44">
        <f aca="true" t="shared" si="4" ref="K9:K40">(SQRT($B9))*((1.55*(SQRT($F9)/$B9)+0.0545*(($B9+SQRT($F9)))/(POWER($I9,1/3))))*J9</f>
        <v>5.100064886460247</v>
      </c>
      <c r="L9" s="43">
        <v>-0.5</v>
      </c>
      <c r="M9" s="43">
        <v>0.5</v>
      </c>
      <c r="N9" s="43"/>
      <c r="O9" s="43"/>
      <c r="P9" s="43"/>
      <c r="Q9" s="43"/>
      <c r="R9" s="43"/>
      <c r="S9" s="43"/>
      <c r="T9" s="42">
        <f aca="true" t="shared" si="5" ref="T9:T40">SUM(L9:S9)</f>
        <v>0</v>
      </c>
      <c r="U9" s="41">
        <f aca="true" t="shared" si="6" ref="U9:U40">K9*(1+T9/100)</f>
        <v>5.100064886460247</v>
      </c>
    </row>
    <row r="10" spans="1:21" ht="18.75" thickBot="1">
      <c r="A10" s="47" t="s">
        <v>101</v>
      </c>
      <c r="B10" s="46">
        <v>6.23</v>
      </c>
      <c r="C10" s="46">
        <v>20.46</v>
      </c>
      <c r="D10" s="46"/>
      <c r="E10" s="46"/>
      <c r="F10" s="45">
        <f t="shared" si="0"/>
        <v>20.46</v>
      </c>
      <c r="G10" s="45">
        <f t="shared" si="1"/>
        <v>0.22380000000000003</v>
      </c>
      <c r="H10" s="46">
        <v>1.17</v>
      </c>
      <c r="I10" s="45">
        <f t="shared" si="2"/>
        <v>1.3938</v>
      </c>
      <c r="J10" s="45">
        <f t="shared" si="3"/>
        <v>1.0447289986019404</v>
      </c>
      <c r="K10" s="44">
        <f t="shared" si="4"/>
        <v>4.302668339575435</v>
      </c>
      <c r="L10" s="43"/>
      <c r="M10" s="43"/>
      <c r="N10" s="43"/>
      <c r="O10" s="43"/>
      <c r="P10" s="43"/>
      <c r="Q10" s="43"/>
      <c r="R10" s="43"/>
      <c r="S10" s="43"/>
      <c r="T10" s="42">
        <f t="shared" si="5"/>
        <v>0</v>
      </c>
      <c r="U10" s="41">
        <f t="shared" si="6"/>
        <v>4.302668339575435</v>
      </c>
    </row>
    <row r="11" spans="1:21" ht="18.75" thickBot="1">
      <c r="A11" s="47" t="s">
        <v>100</v>
      </c>
      <c r="B11" s="46">
        <v>9.3</v>
      </c>
      <c r="C11" s="46">
        <v>41.76</v>
      </c>
      <c r="D11" s="46"/>
      <c r="E11" s="46"/>
      <c r="F11" s="45">
        <f t="shared" si="0"/>
        <v>41.76</v>
      </c>
      <c r="G11" s="45">
        <f t="shared" si="1"/>
        <v>0.40800000000000003</v>
      </c>
      <c r="H11" s="46">
        <v>3.4</v>
      </c>
      <c r="I11" s="45">
        <f t="shared" si="2"/>
        <v>3.808</v>
      </c>
      <c r="J11" s="45">
        <f t="shared" si="3"/>
        <v>1.0287373447220802</v>
      </c>
      <c r="K11" s="44">
        <f t="shared" si="4"/>
        <v>5.104709656767394</v>
      </c>
      <c r="L11" s="43"/>
      <c r="M11" s="43"/>
      <c r="N11" s="43"/>
      <c r="O11" s="43"/>
      <c r="P11" s="43"/>
      <c r="Q11" s="43"/>
      <c r="R11" s="43"/>
      <c r="S11" s="43"/>
      <c r="T11" s="42">
        <f t="shared" si="5"/>
        <v>0</v>
      </c>
      <c r="U11" s="41">
        <f t="shared" si="6"/>
        <v>5.104709656767394</v>
      </c>
    </row>
    <row r="12" spans="1:21" ht="18.75" thickBot="1">
      <c r="A12" s="47" t="s">
        <v>99</v>
      </c>
      <c r="B12" s="46">
        <v>7.3</v>
      </c>
      <c r="C12" s="46">
        <v>25.69</v>
      </c>
      <c r="D12" s="46"/>
      <c r="E12" s="46"/>
      <c r="F12" s="45">
        <f t="shared" si="0"/>
        <v>25.69</v>
      </c>
      <c r="G12" s="45">
        <f t="shared" si="1"/>
        <v>0.28800000000000003</v>
      </c>
      <c r="H12" s="46">
        <v>1.34</v>
      </c>
      <c r="I12" s="45">
        <f t="shared" si="2"/>
        <v>1.6280000000000001</v>
      </c>
      <c r="J12" s="45">
        <f t="shared" si="3"/>
        <v>1.0498745316936262</v>
      </c>
      <c r="K12" s="44">
        <f t="shared" si="4"/>
        <v>4.678145721705205</v>
      </c>
      <c r="L12" s="43">
        <v>-1</v>
      </c>
      <c r="M12" s="43"/>
      <c r="N12" s="43"/>
      <c r="O12" s="43"/>
      <c r="P12" s="43">
        <v>0.5</v>
      </c>
      <c r="Q12" s="43"/>
      <c r="R12" s="43"/>
      <c r="S12" s="43"/>
      <c r="T12" s="42">
        <f t="shared" si="5"/>
        <v>-0.5</v>
      </c>
      <c r="U12" s="41">
        <f t="shared" si="6"/>
        <v>4.654754993096678</v>
      </c>
    </row>
    <row r="13" spans="1:21" ht="18.75" thickBot="1">
      <c r="A13" s="47" t="s">
        <v>98</v>
      </c>
      <c r="B13" s="46">
        <v>7.5</v>
      </c>
      <c r="C13" s="46">
        <v>34</v>
      </c>
      <c r="D13" s="46"/>
      <c r="E13" s="46"/>
      <c r="F13" s="45">
        <f t="shared" si="0"/>
        <v>34</v>
      </c>
      <c r="G13" s="45">
        <f t="shared" si="1"/>
        <v>0.29999999999999993</v>
      </c>
      <c r="H13" s="46">
        <v>1.66</v>
      </c>
      <c r="I13" s="45">
        <f t="shared" si="2"/>
        <v>1.96</v>
      </c>
      <c r="J13" s="45">
        <f t="shared" si="3"/>
        <v>1.0424062240743126</v>
      </c>
      <c r="K13" s="44">
        <f t="shared" si="4"/>
        <v>5.097471995137452</v>
      </c>
      <c r="L13" s="43"/>
      <c r="M13" s="43"/>
      <c r="N13" s="43"/>
      <c r="O13" s="43"/>
      <c r="P13" s="43"/>
      <c r="Q13" s="43"/>
      <c r="R13" s="43"/>
      <c r="S13" s="43"/>
      <c r="T13" s="42">
        <f t="shared" si="5"/>
        <v>0</v>
      </c>
      <c r="U13" s="41">
        <f t="shared" si="6"/>
        <v>5.097471995137452</v>
      </c>
    </row>
    <row r="14" spans="1:21" ht="18.75" thickBot="1">
      <c r="A14" s="47" t="s">
        <v>97</v>
      </c>
      <c r="B14" s="46">
        <v>6.2</v>
      </c>
      <c r="C14" s="46">
        <v>19.3</v>
      </c>
      <c r="D14" s="46"/>
      <c r="E14" s="46"/>
      <c r="F14" s="45">
        <f t="shared" si="0"/>
        <v>19.3</v>
      </c>
      <c r="G14" s="45">
        <f t="shared" si="1"/>
        <v>0.222</v>
      </c>
      <c r="H14" s="46">
        <v>0.892</v>
      </c>
      <c r="I14" s="45">
        <f t="shared" si="2"/>
        <v>1.114</v>
      </c>
      <c r="J14" s="45">
        <f t="shared" si="3"/>
        <v>1.057134104905196</v>
      </c>
      <c r="K14" s="44">
        <f t="shared" si="4"/>
        <v>4.3569303692886345</v>
      </c>
      <c r="L14" s="43">
        <v>-1.5</v>
      </c>
      <c r="M14" s="43"/>
      <c r="N14" s="43"/>
      <c r="O14" s="43"/>
      <c r="P14" s="43"/>
      <c r="Q14" s="43"/>
      <c r="R14" s="43"/>
      <c r="S14" s="43"/>
      <c r="T14" s="42">
        <f t="shared" si="5"/>
        <v>-1.5</v>
      </c>
      <c r="U14" s="41">
        <f t="shared" si="6"/>
        <v>4.291576413749305</v>
      </c>
    </row>
    <row r="15" spans="1:21" ht="18.75" thickBot="1">
      <c r="A15" s="47" t="s">
        <v>96</v>
      </c>
      <c r="B15" s="46">
        <v>6</v>
      </c>
      <c r="C15" s="46">
        <v>27</v>
      </c>
      <c r="D15" s="46"/>
      <c r="E15" s="46"/>
      <c r="F15" s="45">
        <f t="shared" si="0"/>
        <v>27</v>
      </c>
      <c r="G15" s="45">
        <f t="shared" si="1"/>
        <v>0.21</v>
      </c>
      <c r="H15" s="46">
        <v>0.8</v>
      </c>
      <c r="I15" s="45">
        <f t="shared" si="2"/>
        <v>1.01</v>
      </c>
      <c r="J15" s="45">
        <f t="shared" si="3"/>
        <v>1.0600048361739731</v>
      </c>
      <c r="K15" s="44">
        <f t="shared" si="4"/>
        <v>5.064440444517062</v>
      </c>
      <c r="L15" s="43">
        <v>-1</v>
      </c>
      <c r="M15" s="43">
        <v>0.5</v>
      </c>
      <c r="N15" s="43"/>
      <c r="O15" s="43"/>
      <c r="P15" s="43">
        <v>0.5</v>
      </c>
      <c r="Q15" s="43"/>
      <c r="R15" s="43"/>
      <c r="S15" s="43"/>
      <c r="T15" s="42">
        <f t="shared" si="5"/>
        <v>0</v>
      </c>
      <c r="U15" s="41">
        <f t="shared" si="6"/>
        <v>5.064440444517062</v>
      </c>
    </row>
    <row r="16" spans="1:21" ht="18.75" thickBot="1">
      <c r="A16" s="47" t="s">
        <v>95</v>
      </c>
      <c r="B16" s="46">
        <v>5.99</v>
      </c>
      <c r="C16" s="46">
        <v>17.34</v>
      </c>
      <c r="D16" s="46"/>
      <c r="E16" s="46"/>
      <c r="F16" s="45">
        <f t="shared" si="0"/>
        <v>17.34</v>
      </c>
      <c r="G16" s="45">
        <f t="shared" si="1"/>
        <v>0.2094</v>
      </c>
      <c r="H16" s="46">
        <v>0.755</v>
      </c>
      <c r="I16" s="45">
        <f t="shared" si="2"/>
        <v>0.9644</v>
      </c>
      <c r="J16" s="45">
        <f t="shared" si="3"/>
        <v>1.063108431428586</v>
      </c>
      <c r="K16" s="44">
        <f t="shared" si="4"/>
        <v>4.261025158739288</v>
      </c>
      <c r="L16" s="43"/>
      <c r="M16" s="43">
        <v>0.5</v>
      </c>
      <c r="N16" s="43"/>
      <c r="O16" s="43"/>
      <c r="P16" s="43">
        <v>0.5</v>
      </c>
      <c r="Q16" s="43"/>
      <c r="R16" s="43"/>
      <c r="S16" s="43"/>
      <c r="T16" s="42">
        <f t="shared" si="5"/>
        <v>1</v>
      </c>
      <c r="U16" s="41">
        <f t="shared" si="6"/>
        <v>4.303635410326681</v>
      </c>
    </row>
    <row r="17" spans="1:21" ht="18.75" thickBot="1">
      <c r="A17" s="47" t="s">
        <v>94</v>
      </c>
      <c r="B17" s="46">
        <v>6.47</v>
      </c>
      <c r="C17" s="46">
        <v>25.924</v>
      </c>
      <c r="D17" s="46"/>
      <c r="E17" s="46"/>
      <c r="F17" s="45">
        <f t="shared" si="0"/>
        <v>25.924</v>
      </c>
      <c r="G17" s="45">
        <f t="shared" si="1"/>
        <v>0.2382</v>
      </c>
      <c r="H17" s="46">
        <v>1.37</v>
      </c>
      <c r="I17" s="45">
        <f t="shared" si="2"/>
        <v>1.6082</v>
      </c>
      <c r="J17" s="45">
        <f t="shared" si="3"/>
        <v>1.040890087331337</v>
      </c>
      <c r="K17" s="44">
        <f t="shared" si="4"/>
        <v>4.653435543807544</v>
      </c>
      <c r="L17" s="43">
        <v>-1</v>
      </c>
      <c r="M17" s="43">
        <v>0.5</v>
      </c>
      <c r="N17" s="43"/>
      <c r="O17" s="43"/>
      <c r="P17" s="43"/>
      <c r="Q17" s="43"/>
      <c r="R17" s="43"/>
      <c r="S17" s="43"/>
      <c r="T17" s="42">
        <f t="shared" si="5"/>
        <v>-0.5</v>
      </c>
      <c r="U17" s="41">
        <f t="shared" si="6"/>
        <v>4.6301683660885065</v>
      </c>
    </row>
    <row r="18" spans="1:21" ht="18.75" thickBot="1">
      <c r="A18" s="47" t="s">
        <v>93</v>
      </c>
      <c r="B18" s="46">
        <v>7.4</v>
      </c>
      <c r="C18" s="46">
        <v>29.965</v>
      </c>
      <c r="D18" s="46"/>
      <c r="E18" s="46"/>
      <c r="F18" s="45">
        <f t="shared" si="0"/>
        <v>29.965</v>
      </c>
      <c r="G18" s="45">
        <f t="shared" si="1"/>
        <v>0.29400000000000004</v>
      </c>
      <c r="H18" s="46">
        <v>1.24</v>
      </c>
      <c r="I18" s="45">
        <f t="shared" si="2"/>
        <v>1.534</v>
      </c>
      <c r="J18" s="45">
        <f t="shared" si="3"/>
        <v>1.0546319366377508</v>
      </c>
      <c r="K18" s="44">
        <f t="shared" si="4"/>
        <v>5.034818542087727</v>
      </c>
      <c r="L18" s="43"/>
      <c r="M18" s="43">
        <v>0.5</v>
      </c>
      <c r="N18" s="43"/>
      <c r="O18" s="43"/>
      <c r="P18" s="43">
        <v>0.5</v>
      </c>
      <c r="Q18" s="43"/>
      <c r="R18" s="43"/>
      <c r="S18" s="43"/>
      <c r="T18" s="42">
        <f t="shared" si="5"/>
        <v>1</v>
      </c>
      <c r="U18" s="41">
        <f t="shared" si="6"/>
        <v>5.0851667275086045</v>
      </c>
    </row>
    <row r="19" spans="1:21" ht="18.75" thickBot="1">
      <c r="A19" s="47" t="s">
        <v>92</v>
      </c>
      <c r="B19" s="46">
        <v>6.71</v>
      </c>
      <c r="C19" s="46">
        <v>24.22</v>
      </c>
      <c r="D19" s="46"/>
      <c r="E19" s="46"/>
      <c r="F19" s="45">
        <f t="shared" si="0"/>
        <v>24.22</v>
      </c>
      <c r="G19" s="45">
        <f t="shared" si="1"/>
        <v>0.25259999999999994</v>
      </c>
      <c r="H19" s="46">
        <v>1.49</v>
      </c>
      <c r="I19" s="45">
        <f t="shared" si="2"/>
        <v>1.7426</v>
      </c>
      <c r="J19" s="45">
        <f t="shared" si="3"/>
        <v>1.0399270149046775</v>
      </c>
      <c r="K19" s="44">
        <f t="shared" si="4"/>
        <v>4.48142275890066</v>
      </c>
      <c r="L19" s="43"/>
      <c r="M19" s="43"/>
      <c r="N19" s="43"/>
      <c r="O19" s="43"/>
      <c r="P19" s="43"/>
      <c r="Q19" s="43"/>
      <c r="R19" s="43"/>
      <c r="S19" s="43"/>
      <c r="T19" s="42">
        <f t="shared" si="5"/>
        <v>0</v>
      </c>
      <c r="U19" s="41">
        <f t="shared" si="6"/>
        <v>4.48142275890066</v>
      </c>
    </row>
    <row r="20" spans="1:21" ht="18.75" thickBot="1">
      <c r="A20" s="47" t="s">
        <v>157</v>
      </c>
      <c r="B20" s="46">
        <v>7</v>
      </c>
      <c r="C20" s="46">
        <v>24</v>
      </c>
      <c r="D20" s="46"/>
      <c r="E20" s="46"/>
      <c r="F20" s="45">
        <v>26</v>
      </c>
      <c r="G20" s="45">
        <f t="shared" si="1"/>
        <v>0.27</v>
      </c>
      <c r="H20" s="46">
        <v>1.02</v>
      </c>
      <c r="I20" s="45">
        <f t="shared" si="2"/>
        <v>1.29</v>
      </c>
      <c r="J20" s="45">
        <v>1</v>
      </c>
      <c r="K20" s="44">
        <f t="shared" si="4"/>
        <v>4.589861773868534</v>
      </c>
      <c r="L20" s="43">
        <v>-1</v>
      </c>
      <c r="M20" s="43"/>
      <c r="N20" s="43"/>
      <c r="O20" s="43"/>
      <c r="P20" s="43"/>
      <c r="Q20" s="43"/>
      <c r="R20" s="43"/>
      <c r="S20" s="43"/>
      <c r="T20" s="42">
        <f t="shared" si="5"/>
        <v>-1</v>
      </c>
      <c r="U20" s="41">
        <f t="shared" si="6"/>
        <v>4.543963156129848</v>
      </c>
    </row>
    <row r="21" spans="1:21" ht="18.75" thickBot="1">
      <c r="A21" s="47" t="s">
        <v>158</v>
      </c>
      <c r="B21" s="46">
        <v>6.78</v>
      </c>
      <c r="C21" s="46">
        <v>20</v>
      </c>
      <c r="D21" s="46"/>
      <c r="E21" s="46"/>
      <c r="F21" s="45">
        <v>20</v>
      </c>
      <c r="G21" s="45">
        <f t="shared" si="1"/>
        <v>0.25680000000000003</v>
      </c>
      <c r="H21" s="46">
        <v>1.67</v>
      </c>
      <c r="I21" s="45">
        <f t="shared" si="2"/>
        <v>1.9268</v>
      </c>
      <c r="J21" s="45">
        <f t="shared" si="3"/>
        <v>1.0364062936933582</v>
      </c>
      <c r="K21" s="44">
        <f t="shared" si="4"/>
        <v>4.089000963469315</v>
      </c>
      <c r="L21" s="43">
        <v>-1</v>
      </c>
      <c r="M21" s="43"/>
      <c r="N21" s="43"/>
      <c r="O21" s="43"/>
      <c r="P21" s="43"/>
      <c r="Q21" s="43"/>
      <c r="R21" s="43"/>
      <c r="S21" s="43"/>
      <c r="T21" s="42">
        <f t="shared" si="5"/>
        <v>-1</v>
      </c>
      <c r="U21" s="41">
        <f t="shared" si="6"/>
        <v>4.048110953834622</v>
      </c>
    </row>
    <row r="22" spans="1:21" ht="18.75" thickBot="1">
      <c r="A22" s="47" t="s">
        <v>159</v>
      </c>
      <c r="B22" s="46">
        <v>6.2</v>
      </c>
      <c r="C22" s="46">
        <v>27</v>
      </c>
      <c r="D22" s="46"/>
      <c r="E22" s="46"/>
      <c r="F22" s="45">
        <v>25.5</v>
      </c>
      <c r="G22" s="45">
        <f t="shared" si="1"/>
        <v>0.222</v>
      </c>
      <c r="H22" s="46">
        <v>1.35</v>
      </c>
      <c r="I22" s="45">
        <f t="shared" si="2"/>
        <v>1.572</v>
      </c>
      <c r="J22" s="45">
        <f t="shared" si="3"/>
        <v>1.0387946237904342</v>
      </c>
      <c r="K22" s="44">
        <f t="shared" si="4"/>
        <v>4.6292890016855655</v>
      </c>
      <c r="L22" s="43"/>
      <c r="M22" s="43">
        <v>0.5</v>
      </c>
      <c r="N22" s="43"/>
      <c r="O22" s="43"/>
      <c r="P22" s="43"/>
      <c r="Q22" s="43"/>
      <c r="R22" s="43"/>
      <c r="S22" s="43"/>
      <c r="T22" s="42">
        <f t="shared" si="5"/>
        <v>0.5</v>
      </c>
      <c r="U22" s="41">
        <f t="shared" si="6"/>
        <v>4.652435446693993</v>
      </c>
    </row>
    <row r="23" spans="1:21" ht="18.75" thickBot="1">
      <c r="A23" s="47" t="s">
        <v>160</v>
      </c>
      <c r="B23" s="46">
        <v>8.2</v>
      </c>
      <c r="C23" s="46">
        <v>36</v>
      </c>
      <c r="D23" s="46"/>
      <c r="E23" s="46"/>
      <c r="F23" s="45">
        <f t="shared" si="0"/>
        <v>36</v>
      </c>
      <c r="G23" s="45">
        <f t="shared" si="1"/>
        <v>0.34199999999999997</v>
      </c>
      <c r="H23" s="46">
        <v>2.2</v>
      </c>
      <c r="I23" s="45">
        <f t="shared" si="2"/>
        <v>2.5420000000000003</v>
      </c>
      <c r="J23" s="45">
        <f t="shared" si="3"/>
        <v>1.0367838327695706</v>
      </c>
      <c r="K23" s="44">
        <f t="shared" si="4"/>
        <v>5.050696141382441</v>
      </c>
      <c r="L23" s="43"/>
      <c r="M23" s="43">
        <v>0.5</v>
      </c>
      <c r="N23" s="43"/>
      <c r="O23" s="43"/>
      <c r="P23" s="43"/>
      <c r="Q23" s="43"/>
      <c r="R23" s="43"/>
      <c r="S23" s="43"/>
      <c r="T23" s="42">
        <f t="shared" si="5"/>
        <v>0.5</v>
      </c>
      <c r="U23" s="41">
        <f t="shared" si="6"/>
        <v>5.075949622089353</v>
      </c>
    </row>
    <row r="24" spans="1:21" ht="18.75" thickBot="1">
      <c r="A24" s="47" t="s">
        <v>161</v>
      </c>
      <c r="B24" s="46">
        <v>6.2</v>
      </c>
      <c r="C24" s="46">
        <v>19.2</v>
      </c>
      <c r="D24" s="46"/>
      <c r="E24" s="46"/>
      <c r="F24" s="45">
        <f t="shared" si="0"/>
        <v>19.2</v>
      </c>
      <c r="G24" s="45">
        <f t="shared" si="1"/>
        <v>0.222</v>
      </c>
      <c r="H24" s="46">
        <v>0.55</v>
      </c>
      <c r="I24" s="45">
        <f t="shared" si="2"/>
        <v>0.772</v>
      </c>
      <c r="J24" s="45">
        <f t="shared" si="3"/>
        <v>1.0884629549012483</v>
      </c>
      <c r="K24" s="44">
        <f t="shared" si="4"/>
        <v>4.672758700428017</v>
      </c>
      <c r="L24" s="43">
        <v>-2</v>
      </c>
      <c r="M24" s="43"/>
      <c r="N24" s="43"/>
      <c r="O24" s="43"/>
      <c r="P24" s="43"/>
      <c r="Q24" s="43"/>
      <c r="R24" s="43"/>
      <c r="S24" s="43"/>
      <c r="T24" s="42">
        <f t="shared" si="5"/>
        <v>-2</v>
      </c>
      <c r="U24" s="41">
        <f t="shared" si="6"/>
        <v>4.579303526419457</v>
      </c>
    </row>
    <row r="25" spans="1:21" ht="18.75" thickBot="1">
      <c r="A25" s="47" t="s">
        <v>162</v>
      </c>
      <c r="B25" s="46">
        <v>7.3</v>
      </c>
      <c r="C25" s="46">
        <v>28</v>
      </c>
      <c r="D25" s="46"/>
      <c r="E25" s="46"/>
      <c r="F25" s="45">
        <f t="shared" si="0"/>
        <v>28</v>
      </c>
      <c r="G25" s="45">
        <f t="shared" si="1"/>
        <v>0.28800000000000003</v>
      </c>
      <c r="H25" s="46">
        <v>1.85</v>
      </c>
      <c r="I25" s="45">
        <f t="shared" si="2"/>
        <v>2.138</v>
      </c>
      <c r="J25" s="45">
        <f t="shared" si="3"/>
        <v>1.0368334339821996</v>
      </c>
      <c r="K25" s="44">
        <f t="shared" si="4"/>
        <v>4.639697059301347</v>
      </c>
      <c r="L25" s="43">
        <v>-2</v>
      </c>
      <c r="M25" s="43">
        <v>0.5</v>
      </c>
      <c r="N25" s="43"/>
      <c r="O25" s="43"/>
      <c r="P25" s="43"/>
      <c r="Q25" s="43"/>
      <c r="R25" s="43"/>
      <c r="S25" s="43"/>
      <c r="T25" s="42">
        <f t="shared" si="5"/>
        <v>-1.5</v>
      </c>
      <c r="U25" s="41">
        <f t="shared" si="6"/>
        <v>4.5701016034118265</v>
      </c>
    </row>
    <row r="26" spans="1:21" ht="18.75" thickBot="1">
      <c r="A26" s="47" t="s">
        <v>163</v>
      </c>
      <c r="B26" s="46">
        <v>8.5</v>
      </c>
      <c r="C26" s="46">
        <v>30</v>
      </c>
      <c r="D26" s="46"/>
      <c r="E26" s="46"/>
      <c r="F26" s="45">
        <f t="shared" si="0"/>
        <v>30</v>
      </c>
      <c r="G26" s="45">
        <f t="shared" si="1"/>
        <v>0.36</v>
      </c>
      <c r="H26" s="46">
        <v>3.5</v>
      </c>
      <c r="I26" s="45">
        <f t="shared" si="2"/>
        <v>3.86</v>
      </c>
      <c r="J26" s="45">
        <f t="shared" si="3"/>
        <v>1.0247780512171991</v>
      </c>
      <c r="K26" s="44">
        <f t="shared" si="4"/>
        <v>4.43496239247717</v>
      </c>
      <c r="L26" s="43">
        <v>-1</v>
      </c>
      <c r="M26" s="43"/>
      <c r="N26" s="43"/>
      <c r="O26" s="43"/>
      <c r="P26" s="43"/>
      <c r="Q26" s="43"/>
      <c r="R26" s="43"/>
      <c r="S26" s="43"/>
      <c r="T26" s="42">
        <f t="shared" si="5"/>
        <v>-1</v>
      </c>
      <c r="U26" s="41">
        <f t="shared" si="6"/>
        <v>4.390612768552399</v>
      </c>
    </row>
    <row r="27" spans="1:21" ht="18.75" thickBot="1">
      <c r="A27" s="47" t="s">
        <v>164</v>
      </c>
      <c r="B27" s="46">
        <v>7.98</v>
      </c>
      <c r="C27" s="46">
        <v>34</v>
      </c>
      <c r="D27" s="46"/>
      <c r="E27" s="46"/>
      <c r="F27" s="45">
        <f t="shared" si="0"/>
        <v>34</v>
      </c>
      <c r="G27" s="45">
        <f t="shared" si="1"/>
        <v>0.3288</v>
      </c>
      <c r="H27" s="46">
        <v>3.15</v>
      </c>
      <c r="I27" s="45">
        <f t="shared" si="2"/>
        <v>3.4787999999999997</v>
      </c>
      <c r="J27" s="45">
        <f t="shared" si="3"/>
        <v>1.0251318500101818</v>
      </c>
      <c r="K27" s="44">
        <f t="shared" si="4"/>
        <v>4.718365147429763</v>
      </c>
      <c r="L27" s="43"/>
      <c r="M27" s="43"/>
      <c r="N27" s="43"/>
      <c r="O27" s="43"/>
      <c r="P27" s="43"/>
      <c r="Q27" s="43">
        <v>-1.5</v>
      </c>
      <c r="R27" s="43"/>
      <c r="S27" s="43"/>
      <c r="T27" s="42">
        <f t="shared" si="5"/>
        <v>-1.5</v>
      </c>
      <c r="U27" s="41">
        <f t="shared" si="6"/>
        <v>4.647589670218316</v>
      </c>
    </row>
    <row r="28" spans="1:21" ht="18.75" thickBot="1">
      <c r="A28" s="47" t="s">
        <v>165</v>
      </c>
      <c r="B28" s="46">
        <v>6.2</v>
      </c>
      <c r="C28" s="46">
        <v>18</v>
      </c>
      <c r="D28" s="46"/>
      <c r="E28" s="46"/>
      <c r="F28" s="45">
        <f t="shared" si="0"/>
        <v>18</v>
      </c>
      <c r="G28" s="45">
        <f t="shared" si="1"/>
        <v>0.222</v>
      </c>
      <c r="H28" s="46">
        <v>1.7</v>
      </c>
      <c r="I28" s="45">
        <f t="shared" si="2"/>
        <v>1.922</v>
      </c>
      <c r="J28" s="45">
        <f t="shared" si="3"/>
        <v>1.0311601368766903</v>
      </c>
      <c r="K28" s="44">
        <f t="shared" si="4"/>
        <v>3.898605245961933</v>
      </c>
      <c r="L28" s="43">
        <v>-2.5</v>
      </c>
      <c r="M28" s="43"/>
      <c r="N28" s="43"/>
      <c r="O28" s="43"/>
      <c r="P28" s="43"/>
      <c r="Q28" s="43"/>
      <c r="R28" s="43"/>
      <c r="S28" s="43"/>
      <c r="T28" s="42">
        <f t="shared" si="5"/>
        <v>-2.5</v>
      </c>
      <c r="U28" s="41">
        <f t="shared" si="6"/>
        <v>3.8011401148128847</v>
      </c>
    </row>
    <row r="29" spans="1:21" ht="18.75" thickBot="1">
      <c r="A29" s="47" t="s">
        <v>167</v>
      </c>
      <c r="B29" s="46">
        <v>6.5</v>
      </c>
      <c r="C29" s="46">
        <v>24</v>
      </c>
      <c r="D29" s="46"/>
      <c r="E29" s="46"/>
      <c r="F29" s="45">
        <f t="shared" si="0"/>
        <v>24</v>
      </c>
      <c r="G29" s="45">
        <f t="shared" si="1"/>
        <v>0.24000000000000002</v>
      </c>
      <c r="H29" s="46">
        <v>1.3</v>
      </c>
      <c r="I29" s="45">
        <f t="shared" si="2"/>
        <v>1.54</v>
      </c>
      <c r="J29" s="45">
        <f t="shared" si="3"/>
        <v>1.0432642900147298</v>
      </c>
      <c r="K29" s="44">
        <f t="shared" si="4"/>
        <v>4.538132433163366</v>
      </c>
      <c r="L29" s="43"/>
      <c r="M29" s="43"/>
      <c r="N29" s="43"/>
      <c r="O29" s="43"/>
      <c r="P29" s="43"/>
      <c r="Q29" s="43"/>
      <c r="R29" s="43"/>
      <c r="S29" s="43"/>
      <c r="T29" s="42">
        <f t="shared" si="5"/>
        <v>0</v>
      </c>
      <c r="U29" s="41">
        <f t="shared" si="6"/>
        <v>4.538132433163366</v>
      </c>
    </row>
    <row r="30" spans="1:21" ht="18.75" thickBot="1">
      <c r="A30" s="47" t="s">
        <v>123</v>
      </c>
      <c r="B30" s="46">
        <v>6.68</v>
      </c>
      <c r="C30" s="46">
        <v>23.44</v>
      </c>
      <c r="D30" s="46"/>
      <c r="E30" s="46"/>
      <c r="F30" s="45">
        <f t="shared" si="0"/>
        <v>23.44</v>
      </c>
      <c r="G30" s="45">
        <f t="shared" si="1"/>
        <v>0.2508</v>
      </c>
      <c r="H30" s="46">
        <v>1.134</v>
      </c>
      <c r="I30" s="45">
        <f t="shared" si="2"/>
        <v>1.3847999999999998</v>
      </c>
      <c r="J30" s="45">
        <f t="shared" si="3"/>
        <v>1.0512197219010113</v>
      </c>
      <c r="K30" s="44">
        <f t="shared" si="4"/>
        <v>4.582805651579312</v>
      </c>
      <c r="L30" s="43"/>
      <c r="M30" s="43">
        <v>0.5</v>
      </c>
      <c r="N30" s="43"/>
      <c r="O30" s="43"/>
      <c r="P30" s="43">
        <v>0.5</v>
      </c>
      <c r="Q30" s="43"/>
      <c r="R30" s="43"/>
      <c r="S30" s="43"/>
      <c r="T30" s="42">
        <f t="shared" si="5"/>
        <v>1</v>
      </c>
      <c r="U30" s="41">
        <f t="shared" si="6"/>
        <v>4.628633708095105</v>
      </c>
    </row>
    <row r="31" spans="1:21" ht="18.75" thickBot="1">
      <c r="A31" s="47" t="s">
        <v>182</v>
      </c>
      <c r="B31" s="46">
        <v>7</v>
      </c>
      <c r="C31" s="46">
        <v>16</v>
      </c>
      <c r="D31" s="46"/>
      <c r="E31" s="46"/>
      <c r="F31" s="45">
        <f t="shared" si="0"/>
        <v>16</v>
      </c>
      <c r="G31" s="45">
        <f t="shared" si="1"/>
        <v>0.27</v>
      </c>
      <c r="H31" s="46">
        <v>0.8</v>
      </c>
      <c r="I31" s="45">
        <f t="shared" si="2"/>
        <v>1.07</v>
      </c>
      <c r="J31" s="45">
        <f t="shared" si="3"/>
        <v>1.0754084575741618</v>
      </c>
      <c r="K31" s="44">
        <f t="shared" si="4"/>
        <v>4.187787057566586</v>
      </c>
      <c r="L31" s="43"/>
      <c r="M31" s="43"/>
      <c r="N31" s="43"/>
      <c r="O31" s="43"/>
      <c r="P31" s="43"/>
      <c r="Q31" s="43"/>
      <c r="R31" s="43"/>
      <c r="S31" s="43"/>
      <c r="T31" s="42">
        <f t="shared" si="5"/>
        <v>0</v>
      </c>
      <c r="U31" s="41">
        <f t="shared" si="6"/>
        <v>4.187787057566586</v>
      </c>
    </row>
    <row r="32" spans="1:21" ht="18.75" thickBot="1">
      <c r="A32" s="47" t="s">
        <v>181</v>
      </c>
      <c r="B32" s="46">
        <v>7.03</v>
      </c>
      <c r="C32" s="46">
        <v>22.5</v>
      </c>
      <c r="D32" s="46"/>
      <c r="E32" s="46"/>
      <c r="F32" s="45">
        <f t="shared" si="0"/>
        <v>22.5</v>
      </c>
      <c r="G32" s="45">
        <f t="shared" si="1"/>
        <v>0.27180000000000004</v>
      </c>
      <c r="H32" s="46">
        <v>1.8</v>
      </c>
      <c r="I32" s="45">
        <f t="shared" si="2"/>
        <v>2.0718</v>
      </c>
      <c r="J32" s="45">
        <f t="shared" si="3"/>
        <v>1.035783124290654</v>
      </c>
      <c r="K32" s="44">
        <f t="shared" si="4"/>
        <v>4.254476993203635</v>
      </c>
      <c r="L32" s="43"/>
      <c r="M32" s="43"/>
      <c r="N32" s="43"/>
      <c r="O32" s="43"/>
      <c r="P32" s="43"/>
      <c r="Q32" s="43"/>
      <c r="R32" s="43"/>
      <c r="S32" s="43"/>
      <c r="T32" s="42">
        <f t="shared" si="5"/>
        <v>0</v>
      </c>
      <c r="U32" s="41">
        <f t="shared" si="6"/>
        <v>4.254476993203635</v>
      </c>
    </row>
    <row r="33" spans="1:21" ht="18.75" thickBot="1">
      <c r="A33" s="47" t="s">
        <v>169</v>
      </c>
      <c r="B33" s="46">
        <v>4.87</v>
      </c>
      <c r="C33" s="46">
        <v>11</v>
      </c>
      <c r="D33" s="46"/>
      <c r="E33" s="46"/>
      <c r="F33" s="45">
        <f t="shared" si="0"/>
        <v>11</v>
      </c>
      <c r="G33" s="45">
        <f t="shared" si="1"/>
        <v>0.14220000000000002</v>
      </c>
      <c r="H33" s="46">
        <v>23</v>
      </c>
      <c r="I33" s="45">
        <f t="shared" si="2"/>
        <v>23.1422</v>
      </c>
      <c r="J33" s="45">
        <f t="shared" si="3"/>
        <v>1.001542081482458</v>
      </c>
      <c r="K33" s="44">
        <f t="shared" si="4"/>
        <v>2.6791425729713554</v>
      </c>
      <c r="L33" s="43"/>
      <c r="M33" s="43"/>
      <c r="N33" s="43"/>
      <c r="O33" s="43"/>
      <c r="P33" s="43"/>
      <c r="Q33" s="43"/>
      <c r="R33" s="43"/>
      <c r="S33" s="43"/>
      <c r="T33" s="42">
        <f t="shared" si="5"/>
        <v>0</v>
      </c>
      <c r="U33" s="41">
        <f t="shared" si="6"/>
        <v>2.6791425729713554</v>
      </c>
    </row>
    <row r="34" spans="1:21" ht="18.75" thickBot="1">
      <c r="A34" s="47" t="s">
        <v>173</v>
      </c>
      <c r="B34" s="46">
        <v>6.24</v>
      </c>
      <c r="C34" s="46">
        <v>22.556</v>
      </c>
      <c r="D34" s="46"/>
      <c r="E34" s="46"/>
      <c r="F34" s="45">
        <f t="shared" si="0"/>
        <v>22.556</v>
      </c>
      <c r="G34" s="45">
        <f t="shared" si="1"/>
        <v>0.22440000000000002</v>
      </c>
      <c r="H34" s="46">
        <v>1</v>
      </c>
      <c r="I34" s="45">
        <f t="shared" si="2"/>
        <v>1.2244</v>
      </c>
      <c r="J34" s="45">
        <f t="shared" si="3"/>
        <v>1.0519154412260732</v>
      </c>
      <c r="K34" s="44">
        <f t="shared" si="4"/>
        <v>4.570992818201135</v>
      </c>
      <c r="L34" s="43"/>
      <c r="M34" s="43">
        <v>1</v>
      </c>
      <c r="N34" s="43"/>
      <c r="O34" s="43"/>
      <c r="P34" s="43">
        <v>0.5</v>
      </c>
      <c r="Q34" s="43"/>
      <c r="R34" s="43"/>
      <c r="S34" s="43"/>
      <c r="T34" s="42">
        <f t="shared" si="5"/>
        <v>1.5</v>
      </c>
      <c r="U34" s="41">
        <f t="shared" si="6"/>
        <v>4.639557710474151</v>
      </c>
    </row>
    <row r="35" spans="1:21" ht="18.75" thickBot="1">
      <c r="A35" s="47" t="s">
        <v>180</v>
      </c>
      <c r="B35" s="46">
        <v>5.45</v>
      </c>
      <c r="C35" s="46">
        <v>21</v>
      </c>
      <c r="D35" s="46"/>
      <c r="E35" s="46"/>
      <c r="F35" s="45">
        <f t="shared" si="0"/>
        <v>21</v>
      </c>
      <c r="G35" s="45">
        <f t="shared" si="1"/>
        <v>0.17700000000000002</v>
      </c>
      <c r="H35" s="46">
        <v>0.8</v>
      </c>
      <c r="I35" s="45">
        <f t="shared" si="2"/>
        <v>0.9770000000000001</v>
      </c>
      <c r="J35" s="45">
        <f t="shared" si="3"/>
        <v>1.051238224792562</v>
      </c>
      <c r="K35" s="44">
        <f t="shared" si="4"/>
        <v>4.55079616238702</v>
      </c>
      <c r="L35" s="43">
        <v>-2</v>
      </c>
      <c r="M35" s="43"/>
      <c r="N35" s="43"/>
      <c r="O35" s="43">
        <v>1</v>
      </c>
      <c r="P35" s="43"/>
      <c r="Q35" s="43"/>
      <c r="R35" s="43"/>
      <c r="S35" s="43"/>
      <c r="T35" s="42">
        <f t="shared" si="5"/>
        <v>-1</v>
      </c>
      <c r="U35" s="41">
        <f t="shared" si="6"/>
        <v>4.50528820076315</v>
      </c>
    </row>
    <row r="36" spans="1:21" ht="18.75" thickBot="1">
      <c r="A36" s="47" t="s">
        <v>174</v>
      </c>
      <c r="B36" s="46">
        <v>6.5</v>
      </c>
      <c r="C36" s="46">
        <v>24</v>
      </c>
      <c r="D36" s="46"/>
      <c r="E36" s="46"/>
      <c r="F36" s="45">
        <f t="shared" si="0"/>
        <v>24</v>
      </c>
      <c r="G36" s="45">
        <f t="shared" si="1"/>
        <v>0.24000000000000002</v>
      </c>
      <c r="H36" s="46">
        <v>1.2</v>
      </c>
      <c r="I36" s="45">
        <f t="shared" si="2"/>
        <v>1.44</v>
      </c>
      <c r="J36" s="45">
        <f t="shared" si="3"/>
        <v>1.0466351393921056</v>
      </c>
      <c r="K36" s="44">
        <f t="shared" si="4"/>
        <v>4.585284078116134</v>
      </c>
      <c r="L36" s="43"/>
      <c r="M36" s="43">
        <v>1</v>
      </c>
      <c r="N36" s="43"/>
      <c r="O36" s="43"/>
      <c r="P36" s="43"/>
      <c r="Q36" s="43"/>
      <c r="R36" s="43"/>
      <c r="S36" s="43"/>
      <c r="T36" s="42">
        <f t="shared" si="5"/>
        <v>1</v>
      </c>
      <c r="U36" s="41">
        <f t="shared" si="6"/>
        <v>4.631136918897295</v>
      </c>
    </row>
    <row r="37" spans="1:21" ht="18.75" thickBot="1">
      <c r="A37" s="47" t="s">
        <v>176</v>
      </c>
      <c r="B37" s="46">
        <v>6.25</v>
      </c>
      <c r="C37" s="46">
        <v>18</v>
      </c>
      <c r="D37" s="46"/>
      <c r="E37" s="46"/>
      <c r="F37" s="45">
        <f t="shared" si="0"/>
        <v>18</v>
      </c>
      <c r="G37" s="45">
        <f t="shared" si="1"/>
        <v>0.225</v>
      </c>
      <c r="H37" s="46">
        <v>0.825</v>
      </c>
      <c r="I37" s="45">
        <f t="shared" si="2"/>
        <v>1.05</v>
      </c>
      <c r="J37" s="45">
        <f t="shared" si="3"/>
        <v>1.0621450699577402</v>
      </c>
      <c r="K37" s="44">
        <f t="shared" si="4"/>
        <v>4.287876527549555</v>
      </c>
      <c r="L37" s="43">
        <v>-2</v>
      </c>
      <c r="M37" s="43"/>
      <c r="N37" s="43"/>
      <c r="O37" s="43"/>
      <c r="P37" s="43"/>
      <c r="Q37" s="43"/>
      <c r="R37" s="43"/>
      <c r="S37" s="43"/>
      <c r="T37" s="42">
        <f t="shared" si="5"/>
        <v>-2</v>
      </c>
      <c r="U37" s="41">
        <f t="shared" si="6"/>
        <v>4.202118996998564</v>
      </c>
    </row>
    <row r="38" spans="1:21" ht="18.75" thickBot="1">
      <c r="A38" s="47" t="s">
        <v>177</v>
      </c>
      <c r="B38" s="46">
        <v>7.47</v>
      </c>
      <c r="C38" s="46">
        <v>18.4</v>
      </c>
      <c r="D38" s="46"/>
      <c r="E38" s="46"/>
      <c r="F38" s="45">
        <f t="shared" si="0"/>
        <v>18.4</v>
      </c>
      <c r="G38" s="45">
        <f t="shared" si="1"/>
        <v>0.2982</v>
      </c>
      <c r="H38" s="46">
        <v>1.3</v>
      </c>
      <c r="I38" s="45">
        <f t="shared" si="2"/>
        <v>1.5982</v>
      </c>
      <c r="J38" s="45">
        <f t="shared" si="3"/>
        <v>1.0529844154213783</v>
      </c>
      <c r="K38" s="44">
        <f t="shared" si="4"/>
        <v>4.139126497761598</v>
      </c>
      <c r="L38" s="43">
        <v>-2</v>
      </c>
      <c r="M38" s="43"/>
      <c r="N38" s="43"/>
      <c r="O38" s="43"/>
      <c r="P38" s="43"/>
      <c r="Q38" s="43"/>
      <c r="R38" s="43"/>
      <c r="S38" s="43"/>
      <c r="T38" s="42">
        <f t="shared" si="5"/>
        <v>-2</v>
      </c>
      <c r="U38" s="41">
        <f t="shared" si="6"/>
        <v>4.056343967806367</v>
      </c>
    </row>
    <row r="39" spans="1:21" ht="18.75" thickBot="1">
      <c r="A39" s="47" t="s">
        <v>178</v>
      </c>
      <c r="B39" s="46">
        <v>5.35</v>
      </c>
      <c r="C39" s="46">
        <v>13.5</v>
      </c>
      <c r="D39" s="46"/>
      <c r="E39" s="46"/>
      <c r="F39" s="45">
        <f t="shared" si="0"/>
        <v>13.5</v>
      </c>
      <c r="G39" s="45">
        <f t="shared" si="1"/>
        <v>0.17099999999999996</v>
      </c>
      <c r="H39" s="46">
        <v>0.55</v>
      </c>
      <c r="I39" s="45">
        <f t="shared" si="2"/>
        <v>0.721</v>
      </c>
      <c r="J39" s="45">
        <f t="shared" si="3"/>
        <v>1.0700230761799818</v>
      </c>
      <c r="K39" s="44">
        <f t="shared" si="4"/>
        <v>3.992075853649088</v>
      </c>
      <c r="L39" s="43"/>
      <c r="M39" s="43"/>
      <c r="N39" s="43"/>
      <c r="O39" s="43"/>
      <c r="P39" s="43"/>
      <c r="Q39" s="43"/>
      <c r="R39" s="43"/>
      <c r="S39" s="43"/>
      <c r="T39" s="42">
        <f t="shared" si="5"/>
        <v>0</v>
      </c>
      <c r="U39" s="41">
        <f t="shared" si="6"/>
        <v>3.992075853649088</v>
      </c>
    </row>
    <row r="40" spans="1:21" ht="18.75" thickBot="1">
      <c r="A40" s="47" t="s">
        <v>179</v>
      </c>
      <c r="B40" s="46">
        <v>5.5</v>
      </c>
      <c r="C40" s="46">
        <v>18.5</v>
      </c>
      <c r="D40" s="46"/>
      <c r="E40" s="46"/>
      <c r="F40" s="45">
        <f t="shared" si="0"/>
        <v>18.5</v>
      </c>
      <c r="G40" s="45">
        <f t="shared" si="1"/>
        <v>0.17999999999999997</v>
      </c>
      <c r="H40" s="46">
        <v>0.6</v>
      </c>
      <c r="I40" s="45">
        <f t="shared" si="2"/>
        <v>0.7799999999999999</v>
      </c>
      <c r="J40" s="45">
        <f t="shared" si="3"/>
        <v>1.0677899723724409</v>
      </c>
      <c r="K40" s="44">
        <f t="shared" si="4"/>
        <v>4.488590474586742</v>
      </c>
      <c r="L40" s="43"/>
      <c r="M40" s="43">
        <v>1</v>
      </c>
      <c r="N40" s="43"/>
      <c r="O40" s="43">
        <v>1</v>
      </c>
      <c r="P40" s="43"/>
      <c r="Q40" s="43"/>
      <c r="R40" s="43"/>
      <c r="S40" s="43"/>
      <c r="T40" s="42">
        <f t="shared" si="5"/>
        <v>2</v>
      </c>
      <c r="U40" s="41">
        <f t="shared" si="6"/>
        <v>4.578362284078477</v>
      </c>
    </row>
    <row r="41" spans="1:21" ht="18.75" thickBot="1">
      <c r="A41" s="47" t="s">
        <v>183</v>
      </c>
      <c r="B41" s="46">
        <v>6</v>
      </c>
      <c r="C41" s="46">
        <v>18.5</v>
      </c>
      <c r="D41" s="46"/>
      <c r="E41" s="46"/>
      <c r="F41" s="45">
        <f>IF(E41=0,C41,(C41+D41+E41)/2)</f>
        <v>18.5</v>
      </c>
      <c r="G41" s="45">
        <f>0.06*(B41)-0.15</f>
        <v>0.21</v>
      </c>
      <c r="H41" s="46">
        <v>0.9</v>
      </c>
      <c r="I41" s="45">
        <f>G41+H41</f>
        <v>1.11</v>
      </c>
      <c r="J41" s="45">
        <f>(I41/H41)^(1/4)</f>
        <v>1.0538289313722502</v>
      </c>
      <c r="K41" s="44">
        <f>(SQRT($B41))*((1.55*(SQRT($F41)/$B41)+0.0545*(($B41+SQRT($F41)))/(POWER($I41,1/3))))*J41</f>
        <v>4.267871772614773</v>
      </c>
      <c r="L41" s="43"/>
      <c r="M41" s="43">
        <v>1</v>
      </c>
      <c r="N41" s="43"/>
      <c r="O41" s="43">
        <v>1</v>
      </c>
      <c r="P41" s="43"/>
      <c r="Q41" s="43"/>
      <c r="R41" s="43"/>
      <c r="S41" s="43"/>
      <c r="T41" s="42">
        <f>SUM(L41:S41)</f>
        <v>2</v>
      </c>
      <c r="U41" s="41">
        <f>K41*(1+T41/100)</f>
        <v>4.353229208067068</v>
      </c>
    </row>
    <row r="42" spans="1:21" ht="18.75" thickBot="1">
      <c r="A42" s="47" t="s">
        <v>184</v>
      </c>
      <c r="B42" s="46">
        <v>8</v>
      </c>
      <c r="C42" s="46">
        <v>24</v>
      </c>
      <c r="D42" s="46"/>
      <c r="E42" s="46"/>
      <c r="F42" s="45">
        <f>IF(E42=0,C42,(C42+D42+E42)/2)</f>
        <v>24</v>
      </c>
      <c r="G42" s="45">
        <f>0.06*(B42)-0.15</f>
        <v>0.32999999999999996</v>
      </c>
      <c r="H42" s="46">
        <v>4</v>
      </c>
      <c r="I42" s="45">
        <f>G42+H42</f>
        <v>4.33</v>
      </c>
      <c r="J42" s="45">
        <f>(I42/H42)^(1/4)</f>
        <v>1.0200159814111938</v>
      </c>
      <c r="K42" s="44">
        <f>(SQRT($B42))*((1.55*(SQRT($F42)/$B42)+0.0545*(($B42+SQRT($F42)))/(POWER($I42,1/3))))*J42</f>
        <v>3.982761334560733</v>
      </c>
      <c r="L42" s="43"/>
      <c r="M42" s="43">
        <v>1</v>
      </c>
      <c r="N42" s="43"/>
      <c r="O42" s="43">
        <v>1</v>
      </c>
      <c r="P42" s="43"/>
      <c r="Q42" s="43"/>
      <c r="R42" s="43"/>
      <c r="S42" s="43"/>
      <c r="T42" s="42">
        <f>SUM(L42:S42)</f>
        <v>2</v>
      </c>
      <c r="U42" s="41">
        <f>K42*(1+T42/100)</f>
        <v>4.062416561251948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B31" sqref="B31"/>
    </sheetView>
  </sheetViews>
  <sheetFormatPr defaultColWidth="8.875" defaultRowHeight="12.75"/>
  <cols>
    <col min="1" max="1" width="3.75390625" style="58" customWidth="1"/>
    <col min="2" max="2" width="10.75390625" style="58" customWidth="1"/>
    <col min="3" max="3" width="15.25390625" style="58" customWidth="1"/>
    <col min="4" max="10" width="5.75390625" style="58" customWidth="1"/>
    <col min="11" max="11" width="6.625" style="58" customWidth="1"/>
    <col min="12" max="14" width="5.75390625" style="58" customWidth="1"/>
    <col min="15" max="15" width="8.875" style="58" customWidth="1"/>
    <col min="16" max="22" width="5.75390625" style="58" customWidth="1"/>
    <col min="23" max="16384" width="8.875" style="58" customWidth="1"/>
  </cols>
  <sheetData>
    <row r="1" spans="1:22" ht="12.75">
      <c r="A1" s="97" t="s">
        <v>156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9.75" customHeight="1">
      <c r="A3" s="98" t="s">
        <v>155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s="65" customFormat="1" ht="12.75" customHeight="1">
      <c r="A4" s="97" t="s">
        <v>154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65" customFormat="1" ht="12.75" customHeight="1">
      <c r="A5" s="97" t="s">
        <v>153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7" spans="1:22" ht="12.75" customHeight="1">
      <c r="A7" s="99" t="s">
        <v>0</v>
      </c>
      <c r="B7" s="99" t="s">
        <v>152</v>
      </c>
      <c r="C7" s="64" t="s">
        <v>151</v>
      </c>
      <c r="D7" s="99" t="s">
        <v>150</v>
      </c>
      <c r="E7" s="99"/>
      <c r="F7" s="99"/>
      <c r="G7" s="99"/>
      <c r="H7" s="99"/>
      <c r="I7" s="99"/>
      <c r="J7" s="99"/>
      <c r="K7" s="99"/>
      <c r="L7" s="99" t="s">
        <v>149</v>
      </c>
      <c r="M7" s="99"/>
      <c r="N7" s="99"/>
      <c r="O7" s="61" t="s">
        <v>148</v>
      </c>
      <c r="P7" s="99" t="s">
        <v>147</v>
      </c>
      <c r="Q7" s="99"/>
      <c r="R7" s="99"/>
      <c r="S7" s="99"/>
      <c r="T7" s="99"/>
      <c r="U7" s="99"/>
      <c r="V7" s="99"/>
    </row>
    <row r="8" spans="1:22" ht="12.75">
      <c r="A8" s="99"/>
      <c r="B8" s="99"/>
      <c r="C8" s="62" t="s">
        <v>146</v>
      </c>
      <c r="D8" s="61" t="s">
        <v>145</v>
      </c>
      <c r="E8" s="61" t="s">
        <v>144</v>
      </c>
      <c r="F8" s="61" t="s">
        <v>143</v>
      </c>
      <c r="G8" s="61" t="s">
        <v>142</v>
      </c>
      <c r="H8" s="61" t="s">
        <v>141</v>
      </c>
      <c r="I8" s="61" t="s">
        <v>140</v>
      </c>
      <c r="J8" s="61" t="s">
        <v>139</v>
      </c>
      <c r="K8" s="61" t="s">
        <v>138</v>
      </c>
      <c r="L8" s="61" t="s">
        <v>137</v>
      </c>
      <c r="M8" s="61" t="s">
        <v>136</v>
      </c>
      <c r="N8" s="61" t="s">
        <v>135</v>
      </c>
      <c r="O8" s="61" t="s">
        <v>134</v>
      </c>
      <c r="P8" s="61" t="s">
        <v>133</v>
      </c>
      <c r="Q8" s="61" t="s">
        <v>132</v>
      </c>
      <c r="R8" s="61" t="s">
        <v>131</v>
      </c>
      <c r="S8" s="61" t="s">
        <v>130</v>
      </c>
      <c r="T8" s="61" t="s">
        <v>129</v>
      </c>
      <c r="U8" s="61" t="s">
        <v>128</v>
      </c>
      <c r="V8" s="61" t="s">
        <v>127</v>
      </c>
    </row>
    <row r="9" spans="1:22" ht="12.75">
      <c r="A9" s="61">
        <v>1</v>
      </c>
      <c r="B9" s="61" t="s">
        <v>126</v>
      </c>
      <c r="C9" s="61"/>
      <c r="D9" s="61">
        <v>8.515</v>
      </c>
      <c r="E9" s="61">
        <v>0.1</v>
      </c>
      <c r="F9" s="61">
        <v>1.111</v>
      </c>
      <c r="G9" s="61">
        <v>1.651</v>
      </c>
      <c r="H9" s="61">
        <v>2.43</v>
      </c>
      <c r="I9" s="61">
        <v>3.078</v>
      </c>
      <c r="J9" s="61">
        <v>3.545</v>
      </c>
      <c r="K9" s="61">
        <f aca="true" t="shared" si="0" ref="K9:K17">D9*((E9)+(2*F9)+(3*G9)+(4*H9)+(4*I9)+(2*J9))/16</f>
        <v>19.370028437500004</v>
      </c>
      <c r="L9" s="61">
        <v>7.338</v>
      </c>
      <c r="M9" s="61">
        <v>2.256</v>
      </c>
      <c r="N9" s="61">
        <f aca="true" t="shared" si="1" ref="N9:N17">0.5*L9*M9</f>
        <v>8.277263999999999</v>
      </c>
      <c r="O9" s="61">
        <f aca="true" t="shared" si="2" ref="O9:O40">K9+N9</f>
        <v>27.647292437500003</v>
      </c>
      <c r="P9" s="61"/>
      <c r="Q9" s="61"/>
      <c r="R9" s="61"/>
      <c r="S9" s="61"/>
      <c r="T9" s="61"/>
      <c r="U9" s="61">
        <f aca="true" t="shared" si="3" ref="U9:U40">0.75*(P9+Q9)/2*(S9+T9)/2</f>
        <v>0</v>
      </c>
      <c r="V9" s="61">
        <f aca="true" t="shared" si="4" ref="V9:V40">0.82*R9*(S9+T9)/2</f>
        <v>0</v>
      </c>
    </row>
    <row r="10" spans="1:22" ht="12.75">
      <c r="A10" s="61">
        <v>2</v>
      </c>
      <c r="B10" s="61" t="s">
        <v>125</v>
      </c>
      <c r="C10" s="61"/>
      <c r="D10" s="61">
        <v>8.887</v>
      </c>
      <c r="E10" s="61">
        <v>0.167</v>
      </c>
      <c r="F10" s="61">
        <v>0.84</v>
      </c>
      <c r="G10" s="61">
        <v>1.141</v>
      </c>
      <c r="H10" s="61">
        <v>2.226</v>
      </c>
      <c r="I10" s="61">
        <v>2.287</v>
      </c>
      <c r="J10" s="61">
        <v>3.407</v>
      </c>
      <c r="K10" s="61">
        <f t="shared" si="0"/>
        <v>16.7386645</v>
      </c>
      <c r="L10" s="61">
        <v>8.869</v>
      </c>
      <c r="M10" s="61">
        <v>2.273</v>
      </c>
      <c r="N10" s="61">
        <f t="shared" si="1"/>
        <v>10.0796185</v>
      </c>
      <c r="O10" s="61">
        <f t="shared" si="2"/>
        <v>26.818283</v>
      </c>
      <c r="P10" s="61"/>
      <c r="Q10" s="61"/>
      <c r="R10" s="61"/>
      <c r="S10" s="61"/>
      <c r="T10" s="61"/>
      <c r="U10" s="61">
        <f t="shared" si="3"/>
        <v>0</v>
      </c>
      <c r="V10" s="61">
        <f t="shared" si="4"/>
        <v>0</v>
      </c>
    </row>
    <row r="11" spans="1:22" ht="12.75">
      <c r="A11" s="61">
        <v>3</v>
      </c>
      <c r="B11" s="61"/>
      <c r="C11" s="61"/>
      <c r="D11" s="61">
        <v>8.887</v>
      </c>
      <c r="E11" s="61">
        <v>0.115</v>
      </c>
      <c r="F11" s="61">
        <v>1.143</v>
      </c>
      <c r="G11" s="61">
        <v>1.72</v>
      </c>
      <c r="H11" s="61">
        <v>2.452</v>
      </c>
      <c r="I11" s="61">
        <v>3</v>
      </c>
      <c r="J11" s="61">
        <v>3.388</v>
      </c>
      <c r="K11" s="61">
        <f t="shared" si="0"/>
        <v>20.0762884375</v>
      </c>
      <c r="L11" s="61">
        <v>8.88</v>
      </c>
      <c r="M11" s="61">
        <v>2.8</v>
      </c>
      <c r="N11" s="61">
        <f t="shared" si="1"/>
        <v>12.432</v>
      </c>
      <c r="O11" s="61">
        <f t="shared" si="2"/>
        <v>32.5082884375</v>
      </c>
      <c r="P11" s="61"/>
      <c r="Q11" s="61"/>
      <c r="R11" s="61"/>
      <c r="S11" s="61"/>
      <c r="T11" s="61"/>
      <c r="U11" s="61">
        <f t="shared" si="3"/>
        <v>0</v>
      </c>
      <c r="V11" s="61">
        <f t="shared" si="4"/>
        <v>0</v>
      </c>
    </row>
    <row r="12" spans="1:22" ht="12.75">
      <c r="A12" s="61">
        <v>4</v>
      </c>
      <c r="B12" s="61" t="s">
        <v>124</v>
      </c>
      <c r="C12" s="61"/>
      <c r="D12" s="61">
        <v>8.535</v>
      </c>
      <c r="E12" s="61">
        <v>0.468</v>
      </c>
      <c r="F12" s="61">
        <v>0.91</v>
      </c>
      <c r="G12" s="61">
        <v>1.386</v>
      </c>
      <c r="H12" s="61">
        <v>2.035</v>
      </c>
      <c r="I12" s="61">
        <v>2.455</v>
      </c>
      <c r="J12" s="61">
        <v>2.746</v>
      </c>
      <c r="K12" s="61">
        <f t="shared" si="0"/>
        <v>15.948714375</v>
      </c>
      <c r="L12" s="61">
        <v>7.902</v>
      </c>
      <c r="M12" s="61">
        <v>2.525</v>
      </c>
      <c r="N12" s="61">
        <f t="shared" si="1"/>
        <v>9.976275</v>
      </c>
      <c r="O12" s="61">
        <f t="shared" si="2"/>
        <v>25.924989375</v>
      </c>
      <c r="P12" s="61"/>
      <c r="Q12" s="61"/>
      <c r="R12" s="61"/>
      <c r="S12" s="61"/>
      <c r="T12" s="61"/>
      <c r="U12" s="61">
        <f t="shared" si="3"/>
        <v>0</v>
      </c>
      <c r="V12" s="61">
        <f t="shared" si="4"/>
        <v>0</v>
      </c>
    </row>
    <row r="13" spans="1:22" ht="12.75">
      <c r="A13" s="61">
        <v>5</v>
      </c>
      <c r="B13" s="61" t="s">
        <v>123</v>
      </c>
      <c r="C13" s="61"/>
      <c r="D13" s="61">
        <v>7.828</v>
      </c>
      <c r="E13" s="61">
        <v>0.22</v>
      </c>
      <c r="F13" s="61">
        <v>0.71</v>
      </c>
      <c r="G13" s="61">
        <v>1.116</v>
      </c>
      <c r="H13" s="61">
        <v>1.84</v>
      </c>
      <c r="I13" s="61">
        <v>2.238</v>
      </c>
      <c r="J13" s="61">
        <v>2.278</v>
      </c>
      <c r="K13" s="61">
        <f t="shared" si="0"/>
        <v>12.650048000000002</v>
      </c>
      <c r="L13" s="61">
        <v>7.559</v>
      </c>
      <c r="M13" s="61">
        <v>2.42</v>
      </c>
      <c r="N13" s="61">
        <f t="shared" si="1"/>
        <v>9.14639</v>
      </c>
      <c r="O13" s="61">
        <f t="shared" si="2"/>
        <v>21.796438000000002</v>
      </c>
      <c r="P13" s="61"/>
      <c r="Q13" s="61"/>
      <c r="R13" s="61"/>
      <c r="S13" s="61"/>
      <c r="T13" s="61"/>
      <c r="U13" s="61">
        <f t="shared" si="3"/>
        <v>0</v>
      </c>
      <c r="V13" s="61">
        <f t="shared" si="4"/>
        <v>0</v>
      </c>
    </row>
    <row r="14" spans="1:22" ht="12.75">
      <c r="A14" s="63">
        <v>6</v>
      </c>
      <c r="B14" s="63" t="s">
        <v>122</v>
      </c>
      <c r="C14" s="63"/>
      <c r="D14" s="63">
        <v>7.815</v>
      </c>
      <c r="E14" s="63">
        <v>0.135</v>
      </c>
      <c r="F14" s="63">
        <v>0.81</v>
      </c>
      <c r="G14" s="63">
        <v>1.27</v>
      </c>
      <c r="H14" s="63">
        <v>1.888</v>
      </c>
      <c r="I14" s="63">
        <v>2.233</v>
      </c>
      <c r="J14" s="63">
        <v>2.69</v>
      </c>
      <c r="K14" s="63">
        <f t="shared" si="0"/>
        <v>13.3973521875</v>
      </c>
      <c r="L14" s="63">
        <v>7.51</v>
      </c>
      <c r="M14" s="63">
        <v>2.408</v>
      </c>
      <c r="N14" s="63">
        <f t="shared" si="1"/>
        <v>9.04204</v>
      </c>
      <c r="O14" s="63">
        <f t="shared" si="2"/>
        <v>22.439392187499998</v>
      </c>
      <c r="P14" s="63"/>
      <c r="Q14" s="63"/>
      <c r="R14" s="63"/>
      <c r="S14" s="63"/>
      <c r="T14" s="63"/>
      <c r="U14" s="63">
        <f t="shared" si="3"/>
        <v>0</v>
      </c>
      <c r="V14" s="63">
        <f t="shared" si="4"/>
        <v>0</v>
      </c>
    </row>
    <row r="15" spans="1:22" s="59" customFormat="1" ht="12.75">
      <c r="A15" s="61">
        <v>7</v>
      </c>
      <c r="B15" s="61" t="s">
        <v>121</v>
      </c>
      <c r="C15" s="61"/>
      <c r="D15" s="61">
        <v>9.016</v>
      </c>
      <c r="E15" s="61">
        <v>0.12</v>
      </c>
      <c r="F15" s="61">
        <v>1.237</v>
      </c>
      <c r="G15" s="61">
        <v>1.864</v>
      </c>
      <c r="H15" s="61">
        <v>2.557</v>
      </c>
      <c r="I15" s="61">
        <v>3.036</v>
      </c>
      <c r="J15" s="61">
        <v>3.344</v>
      </c>
      <c r="K15" s="61">
        <f t="shared" si="0"/>
        <v>20.988121</v>
      </c>
      <c r="L15" s="61">
        <v>8.686</v>
      </c>
      <c r="M15" s="61">
        <v>2.784</v>
      </c>
      <c r="N15" s="61">
        <f t="shared" si="1"/>
        <v>12.090912</v>
      </c>
      <c r="O15" s="61">
        <f t="shared" si="2"/>
        <v>33.079032999999995</v>
      </c>
      <c r="P15" s="61"/>
      <c r="Q15" s="61"/>
      <c r="R15" s="61"/>
      <c r="S15" s="61"/>
      <c r="T15" s="61"/>
      <c r="U15" s="61">
        <f t="shared" si="3"/>
        <v>0</v>
      </c>
      <c r="V15" s="61">
        <f t="shared" si="4"/>
        <v>0</v>
      </c>
    </row>
    <row r="16" spans="1:22" s="59" customFormat="1" ht="12.75">
      <c r="A16" s="61">
        <v>8</v>
      </c>
      <c r="B16" s="61" t="s">
        <v>120</v>
      </c>
      <c r="C16" s="61"/>
      <c r="D16" s="61">
        <v>7.884</v>
      </c>
      <c r="E16" s="61">
        <v>0.356</v>
      </c>
      <c r="F16" s="61">
        <v>0.917</v>
      </c>
      <c r="G16" s="61">
        <v>1.363</v>
      </c>
      <c r="H16" s="61">
        <v>1.97</v>
      </c>
      <c r="I16" s="61">
        <v>2.437</v>
      </c>
      <c r="J16" s="61">
        <v>2.775</v>
      </c>
      <c r="K16" s="61">
        <f t="shared" si="0"/>
        <v>14.514936749999999</v>
      </c>
      <c r="L16" s="61">
        <v>7.41</v>
      </c>
      <c r="M16" s="61">
        <v>2.434</v>
      </c>
      <c r="N16" s="61">
        <f t="shared" si="1"/>
        <v>9.01797</v>
      </c>
      <c r="O16" s="61">
        <f t="shared" si="2"/>
        <v>23.53290675</v>
      </c>
      <c r="P16" s="61"/>
      <c r="Q16" s="61"/>
      <c r="R16" s="61"/>
      <c r="S16" s="61"/>
      <c r="T16" s="61"/>
      <c r="U16" s="61">
        <f t="shared" si="3"/>
        <v>0</v>
      </c>
      <c r="V16" s="61">
        <f t="shared" si="4"/>
        <v>0</v>
      </c>
    </row>
    <row r="17" spans="1:22" s="59" customFormat="1" ht="12.75">
      <c r="A17" s="61">
        <v>9</v>
      </c>
      <c r="B17" s="61" t="s">
        <v>60</v>
      </c>
      <c r="C17" s="61"/>
      <c r="D17" s="61">
        <v>7.556</v>
      </c>
      <c r="E17" s="61">
        <v>0.1</v>
      </c>
      <c r="F17" s="61">
        <v>0.84</v>
      </c>
      <c r="G17" s="61">
        <v>1.225</v>
      </c>
      <c r="H17" s="61">
        <v>1.772</v>
      </c>
      <c r="I17" s="61">
        <v>2.22</v>
      </c>
      <c r="J17" s="61">
        <v>2.515</v>
      </c>
      <c r="K17" s="61">
        <f t="shared" si="0"/>
        <v>12.49242925</v>
      </c>
      <c r="L17" s="61">
        <v>6.885</v>
      </c>
      <c r="M17" s="61">
        <v>2.278</v>
      </c>
      <c r="N17" s="61">
        <f t="shared" si="1"/>
        <v>7.842015</v>
      </c>
      <c r="O17" s="61">
        <f t="shared" si="2"/>
        <v>20.33444425</v>
      </c>
      <c r="P17" s="61"/>
      <c r="Q17" s="61"/>
      <c r="R17" s="61"/>
      <c r="S17" s="61"/>
      <c r="T17" s="61"/>
      <c r="U17" s="61">
        <f t="shared" si="3"/>
        <v>0</v>
      </c>
      <c r="V17" s="61">
        <f t="shared" si="4"/>
        <v>0</v>
      </c>
    </row>
    <row r="18" spans="1:22" s="59" customFormat="1" ht="12.75">
      <c r="A18" s="61">
        <v>10</v>
      </c>
      <c r="B18" s="61" t="s">
        <v>61</v>
      </c>
      <c r="C18" s="61"/>
      <c r="D18" s="61"/>
      <c r="E18" s="61"/>
      <c r="F18" s="61"/>
      <c r="G18" s="61"/>
      <c r="H18" s="61"/>
      <c r="I18" s="61"/>
      <c r="J18" s="61"/>
      <c r="K18" s="61">
        <v>12.76</v>
      </c>
      <c r="L18" s="61"/>
      <c r="M18" s="61"/>
      <c r="N18" s="61">
        <v>9.85</v>
      </c>
      <c r="O18" s="61">
        <f t="shared" si="2"/>
        <v>22.61</v>
      </c>
      <c r="P18" s="61"/>
      <c r="Q18" s="61"/>
      <c r="R18" s="61"/>
      <c r="S18" s="61"/>
      <c r="T18" s="61"/>
      <c r="U18" s="61">
        <f t="shared" si="3"/>
        <v>0</v>
      </c>
      <c r="V18" s="61">
        <f t="shared" si="4"/>
        <v>0</v>
      </c>
    </row>
    <row r="19" spans="1:22" s="59" customFormat="1" ht="12.75">
      <c r="A19" s="61">
        <v>11</v>
      </c>
      <c r="B19" s="61" t="s">
        <v>62</v>
      </c>
      <c r="C19" s="61"/>
      <c r="D19" s="61"/>
      <c r="E19" s="61"/>
      <c r="F19" s="61"/>
      <c r="G19" s="61"/>
      <c r="H19" s="61"/>
      <c r="I19" s="61"/>
      <c r="J19" s="61"/>
      <c r="K19" s="61">
        <v>20.76</v>
      </c>
      <c r="L19" s="61"/>
      <c r="M19" s="61"/>
      <c r="N19" s="61">
        <v>13.05</v>
      </c>
      <c r="O19" s="61">
        <f t="shared" si="2"/>
        <v>33.81</v>
      </c>
      <c r="P19" s="61"/>
      <c r="Q19" s="61"/>
      <c r="R19" s="61"/>
      <c r="S19" s="61"/>
      <c r="T19" s="61"/>
      <c r="U19" s="61">
        <f t="shared" si="3"/>
        <v>0</v>
      </c>
      <c r="V19" s="61">
        <f t="shared" si="4"/>
        <v>0</v>
      </c>
    </row>
    <row r="20" spans="1:22" s="59" customFormat="1" ht="12.75">
      <c r="A20" s="61">
        <v>12</v>
      </c>
      <c r="B20" s="61" t="s">
        <v>58</v>
      </c>
      <c r="C20" s="61"/>
      <c r="D20" s="61">
        <v>9.9</v>
      </c>
      <c r="E20" s="61">
        <v>0.352</v>
      </c>
      <c r="F20" s="61">
        <v>0.895</v>
      </c>
      <c r="G20" s="61">
        <v>1.515</v>
      </c>
      <c r="H20" s="61">
        <v>2.6</v>
      </c>
      <c r="I20" s="61">
        <v>3.43</v>
      </c>
      <c r="J20" s="61">
        <v>4.04</v>
      </c>
      <c r="K20" s="61">
        <f>D20*((E20)+(2*F20)+(3*G20)+(4*H20)+(4*I20)+(2*J20))/16</f>
        <v>24.061331250000002</v>
      </c>
      <c r="L20" s="61">
        <v>9.565</v>
      </c>
      <c r="M20" s="61">
        <v>3.7</v>
      </c>
      <c r="N20" s="61">
        <f aca="true" t="shared" si="5" ref="N20:N58">0.5*L20*M20</f>
        <v>17.69525</v>
      </c>
      <c r="O20" s="61">
        <f t="shared" si="2"/>
        <v>41.75658125</v>
      </c>
      <c r="P20" s="61"/>
      <c r="Q20" s="61"/>
      <c r="R20" s="61"/>
      <c r="S20" s="61"/>
      <c r="T20" s="61"/>
      <c r="U20" s="61">
        <f t="shared" si="3"/>
        <v>0</v>
      </c>
      <c r="V20" s="61">
        <f t="shared" si="4"/>
        <v>0</v>
      </c>
    </row>
    <row r="21" spans="1:22" ht="12.75">
      <c r="A21" s="61">
        <v>13</v>
      </c>
      <c r="B21" s="61">
        <v>376</v>
      </c>
      <c r="C21" s="61"/>
      <c r="D21" s="61"/>
      <c r="E21" s="61"/>
      <c r="F21" s="61"/>
      <c r="G21" s="61"/>
      <c r="H21" s="61"/>
      <c r="I21" s="61"/>
      <c r="J21" s="61"/>
      <c r="K21" s="61">
        <v>20.611</v>
      </c>
      <c r="L21" s="61">
        <v>8.34</v>
      </c>
      <c r="M21" s="61">
        <v>2.627</v>
      </c>
      <c r="N21" s="61">
        <f t="shared" si="5"/>
        <v>10.95459</v>
      </c>
      <c r="O21" s="61">
        <f t="shared" si="2"/>
        <v>31.56559</v>
      </c>
      <c r="P21" s="61"/>
      <c r="Q21" s="61"/>
      <c r="R21" s="61"/>
      <c r="S21" s="61"/>
      <c r="T21" s="61"/>
      <c r="U21" s="61">
        <f t="shared" si="3"/>
        <v>0</v>
      </c>
      <c r="V21" s="61">
        <f t="shared" si="4"/>
        <v>0</v>
      </c>
    </row>
    <row r="22" spans="1:22" ht="12.75">
      <c r="A22" s="62">
        <v>14</v>
      </c>
      <c r="B22" s="62"/>
      <c r="C22" s="62"/>
      <c r="D22" s="62"/>
      <c r="E22" s="62"/>
      <c r="F22" s="62"/>
      <c r="G22" s="62"/>
      <c r="H22" s="62"/>
      <c r="I22" s="62"/>
      <c r="J22" s="62"/>
      <c r="K22" s="62">
        <f aca="true" t="shared" si="6" ref="K22:K58">D22*((E22)+(2*F22)+(3*G22)+(4*H22)+(4*I22)+(2*J22))/16</f>
        <v>0</v>
      </c>
      <c r="L22" s="62">
        <v>9.34</v>
      </c>
      <c r="M22" s="62">
        <v>3.151</v>
      </c>
      <c r="N22" s="62">
        <f t="shared" si="5"/>
        <v>14.715169999999999</v>
      </c>
      <c r="O22" s="62">
        <f t="shared" si="2"/>
        <v>14.715169999999999</v>
      </c>
      <c r="P22" s="62"/>
      <c r="Q22" s="62"/>
      <c r="R22" s="62"/>
      <c r="S22" s="62"/>
      <c r="T22" s="62"/>
      <c r="U22" s="62">
        <f t="shared" si="3"/>
        <v>0</v>
      </c>
      <c r="V22" s="62">
        <f t="shared" si="4"/>
        <v>0</v>
      </c>
    </row>
    <row r="23" spans="1:22" ht="12.75">
      <c r="A23" s="62">
        <v>15</v>
      </c>
      <c r="B23" s="62" t="s">
        <v>99</v>
      </c>
      <c r="C23" s="62"/>
      <c r="D23" s="62"/>
      <c r="E23" s="62"/>
      <c r="F23" s="62"/>
      <c r="G23" s="62"/>
      <c r="H23" s="62"/>
      <c r="I23" s="62"/>
      <c r="J23" s="62"/>
      <c r="K23" s="62">
        <f t="shared" si="6"/>
        <v>0</v>
      </c>
      <c r="L23" s="62"/>
      <c r="M23" s="62"/>
      <c r="N23" s="62">
        <f t="shared" si="5"/>
        <v>0</v>
      </c>
      <c r="O23" s="62">
        <f t="shared" si="2"/>
        <v>0</v>
      </c>
      <c r="P23" s="62"/>
      <c r="Q23" s="61"/>
      <c r="R23" s="61"/>
      <c r="S23" s="61"/>
      <c r="T23" s="61"/>
      <c r="U23" s="61">
        <f t="shared" si="3"/>
        <v>0</v>
      </c>
      <c r="V23" s="61">
        <f t="shared" si="4"/>
        <v>0</v>
      </c>
    </row>
    <row r="24" spans="1:22" ht="12.75">
      <c r="A24" s="62">
        <v>16</v>
      </c>
      <c r="B24" s="62"/>
      <c r="C24" s="62"/>
      <c r="D24" s="62"/>
      <c r="E24" s="62"/>
      <c r="F24" s="62"/>
      <c r="G24" s="62"/>
      <c r="H24" s="62"/>
      <c r="I24" s="62"/>
      <c r="J24" s="62"/>
      <c r="K24" s="62">
        <f t="shared" si="6"/>
        <v>0</v>
      </c>
      <c r="L24" s="62"/>
      <c r="M24" s="62"/>
      <c r="N24" s="62">
        <f t="shared" si="5"/>
        <v>0</v>
      </c>
      <c r="O24" s="62">
        <f t="shared" si="2"/>
        <v>0</v>
      </c>
      <c r="P24" s="62"/>
      <c r="Q24" s="61"/>
      <c r="R24" s="61"/>
      <c r="S24" s="61"/>
      <c r="T24" s="61"/>
      <c r="U24" s="61">
        <f t="shared" si="3"/>
        <v>0</v>
      </c>
      <c r="V24" s="61">
        <f t="shared" si="4"/>
        <v>0</v>
      </c>
    </row>
    <row r="25" spans="1:22" ht="12.75">
      <c r="A25" s="62">
        <v>17</v>
      </c>
      <c r="B25" s="62"/>
      <c r="C25" s="62"/>
      <c r="D25" s="62"/>
      <c r="E25" s="62"/>
      <c r="F25" s="62"/>
      <c r="G25" s="62"/>
      <c r="H25" s="62"/>
      <c r="I25" s="62"/>
      <c r="J25" s="62"/>
      <c r="K25" s="62">
        <f t="shared" si="6"/>
        <v>0</v>
      </c>
      <c r="L25" s="62"/>
      <c r="M25" s="62"/>
      <c r="N25" s="62">
        <f t="shared" si="5"/>
        <v>0</v>
      </c>
      <c r="O25" s="62">
        <f t="shared" si="2"/>
        <v>0</v>
      </c>
      <c r="P25" s="62"/>
      <c r="Q25" s="61"/>
      <c r="R25" s="61"/>
      <c r="S25" s="61"/>
      <c r="T25" s="61"/>
      <c r="U25" s="61">
        <f t="shared" si="3"/>
        <v>0</v>
      </c>
      <c r="V25" s="61">
        <f t="shared" si="4"/>
        <v>0</v>
      </c>
    </row>
    <row r="26" spans="1:22" ht="12.75">
      <c r="A26" s="62">
        <v>18</v>
      </c>
      <c r="B26" s="62"/>
      <c r="C26" s="62"/>
      <c r="D26" s="62"/>
      <c r="E26" s="62"/>
      <c r="F26" s="62"/>
      <c r="G26" s="62"/>
      <c r="H26" s="62"/>
      <c r="I26" s="62"/>
      <c r="J26" s="62"/>
      <c r="K26" s="62">
        <f t="shared" si="6"/>
        <v>0</v>
      </c>
      <c r="L26" s="62"/>
      <c r="M26" s="62"/>
      <c r="N26" s="62">
        <f t="shared" si="5"/>
        <v>0</v>
      </c>
      <c r="O26" s="62">
        <f t="shared" si="2"/>
        <v>0</v>
      </c>
      <c r="P26" s="62"/>
      <c r="Q26" s="61"/>
      <c r="R26" s="61"/>
      <c r="S26" s="61"/>
      <c r="T26" s="61"/>
      <c r="U26" s="61">
        <f t="shared" si="3"/>
        <v>0</v>
      </c>
      <c r="V26" s="61">
        <f t="shared" si="4"/>
        <v>0</v>
      </c>
    </row>
    <row r="27" spans="1:22" ht="12.75">
      <c r="A27" s="62">
        <v>19</v>
      </c>
      <c r="B27" s="62"/>
      <c r="C27" s="62"/>
      <c r="D27" s="62"/>
      <c r="E27" s="62"/>
      <c r="F27" s="62"/>
      <c r="G27" s="62"/>
      <c r="H27" s="62"/>
      <c r="I27" s="62"/>
      <c r="J27" s="62"/>
      <c r="K27" s="62">
        <f t="shared" si="6"/>
        <v>0</v>
      </c>
      <c r="L27" s="62"/>
      <c r="M27" s="62"/>
      <c r="N27" s="62">
        <f t="shared" si="5"/>
        <v>0</v>
      </c>
      <c r="O27" s="62">
        <f t="shared" si="2"/>
        <v>0</v>
      </c>
      <c r="P27" s="62"/>
      <c r="Q27" s="61"/>
      <c r="R27" s="61"/>
      <c r="S27" s="61"/>
      <c r="T27" s="61"/>
      <c r="U27" s="61">
        <f t="shared" si="3"/>
        <v>0</v>
      </c>
      <c r="V27" s="61">
        <f t="shared" si="4"/>
        <v>0</v>
      </c>
    </row>
    <row r="28" spans="1:22" ht="12.75">
      <c r="A28" s="62">
        <v>20</v>
      </c>
      <c r="B28" s="62"/>
      <c r="C28" s="62"/>
      <c r="D28" s="62"/>
      <c r="E28" s="62"/>
      <c r="F28" s="62"/>
      <c r="G28" s="62"/>
      <c r="H28" s="62"/>
      <c r="I28" s="62"/>
      <c r="J28" s="62"/>
      <c r="K28" s="62">
        <f t="shared" si="6"/>
        <v>0</v>
      </c>
      <c r="L28" s="62"/>
      <c r="M28" s="62"/>
      <c r="N28" s="62">
        <f t="shared" si="5"/>
        <v>0</v>
      </c>
      <c r="O28" s="62">
        <f t="shared" si="2"/>
        <v>0</v>
      </c>
      <c r="P28" s="62"/>
      <c r="Q28" s="61"/>
      <c r="R28" s="61"/>
      <c r="S28" s="61"/>
      <c r="T28" s="61"/>
      <c r="U28" s="61">
        <f t="shared" si="3"/>
        <v>0</v>
      </c>
      <c r="V28" s="61">
        <f t="shared" si="4"/>
        <v>0</v>
      </c>
    </row>
    <row r="29" spans="1:22" ht="12.75">
      <c r="A29" s="62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62">
        <f t="shared" si="6"/>
        <v>0</v>
      </c>
      <c r="L29" s="62"/>
      <c r="M29" s="62"/>
      <c r="N29" s="62">
        <f t="shared" si="5"/>
        <v>0</v>
      </c>
      <c r="O29" s="62">
        <f t="shared" si="2"/>
        <v>0</v>
      </c>
      <c r="P29" s="62"/>
      <c r="Q29" s="61"/>
      <c r="R29" s="61"/>
      <c r="S29" s="61"/>
      <c r="T29" s="61"/>
      <c r="U29" s="61">
        <f t="shared" si="3"/>
        <v>0</v>
      </c>
      <c r="V29" s="61">
        <f t="shared" si="4"/>
        <v>0</v>
      </c>
    </row>
    <row r="30" spans="1:22" ht="12.75">
      <c r="A30" s="62">
        <v>22</v>
      </c>
      <c r="B30" s="62"/>
      <c r="C30" s="62"/>
      <c r="D30" s="62"/>
      <c r="E30" s="62"/>
      <c r="F30" s="62"/>
      <c r="G30" s="62"/>
      <c r="H30" s="62"/>
      <c r="I30" s="62"/>
      <c r="J30" s="62"/>
      <c r="K30" s="62">
        <f t="shared" si="6"/>
        <v>0</v>
      </c>
      <c r="L30" s="62"/>
      <c r="M30" s="62"/>
      <c r="N30" s="62">
        <f t="shared" si="5"/>
        <v>0</v>
      </c>
      <c r="O30" s="62">
        <f t="shared" si="2"/>
        <v>0</v>
      </c>
      <c r="P30" s="62"/>
      <c r="Q30" s="61"/>
      <c r="R30" s="61"/>
      <c r="S30" s="61"/>
      <c r="T30" s="61"/>
      <c r="U30" s="61">
        <f t="shared" si="3"/>
        <v>0</v>
      </c>
      <c r="V30" s="61">
        <f t="shared" si="4"/>
        <v>0</v>
      </c>
    </row>
    <row r="31" spans="1:22" ht="12.75">
      <c r="A31" s="62">
        <v>23</v>
      </c>
      <c r="B31" s="62"/>
      <c r="C31" s="62"/>
      <c r="D31" s="62"/>
      <c r="E31" s="62"/>
      <c r="F31" s="62"/>
      <c r="G31" s="62"/>
      <c r="H31" s="62"/>
      <c r="I31" s="62"/>
      <c r="J31" s="62"/>
      <c r="K31" s="62">
        <f t="shared" si="6"/>
        <v>0</v>
      </c>
      <c r="L31" s="62"/>
      <c r="M31" s="62"/>
      <c r="N31" s="62">
        <f t="shared" si="5"/>
        <v>0</v>
      </c>
      <c r="O31" s="62">
        <f t="shared" si="2"/>
        <v>0</v>
      </c>
      <c r="P31" s="62"/>
      <c r="Q31" s="61"/>
      <c r="R31" s="61"/>
      <c r="S31" s="61"/>
      <c r="T31" s="61"/>
      <c r="U31" s="61">
        <f t="shared" si="3"/>
        <v>0</v>
      </c>
      <c r="V31" s="61">
        <f t="shared" si="4"/>
        <v>0</v>
      </c>
    </row>
    <row r="32" spans="1:22" ht="12.75">
      <c r="A32" s="62">
        <v>24</v>
      </c>
      <c r="B32" s="62"/>
      <c r="C32" s="62"/>
      <c r="D32" s="62"/>
      <c r="E32" s="62"/>
      <c r="F32" s="62"/>
      <c r="G32" s="62"/>
      <c r="H32" s="62"/>
      <c r="I32" s="62"/>
      <c r="J32" s="62"/>
      <c r="K32" s="62">
        <f t="shared" si="6"/>
        <v>0</v>
      </c>
      <c r="L32" s="62"/>
      <c r="M32" s="62"/>
      <c r="N32" s="62">
        <f t="shared" si="5"/>
        <v>0</v>
      </c>
      <c r="O32" s="62">
        <f t="shared" si="2"/>
        <v>0</v>
      </c>
      <c r="P32" s="62"/>
      <c r="Q32" s="61"/>
      <c r="R32" s="61"/>
      <c r="S32" s="61"/>
      <c r="T32" s="61"/>
      <c r="U32" s="61">
        <f t="shared" si="3"/>
        <v>0</v>
      </c>
      <c r="V32" s="61">
        <f t="shared" si="4"/>
        <v>0</v>
      </c>
    </row>
    <row r="33" spans="1:22" ht="12.75">
      <c r="A33" s="62">
        <v>25</v>
      </c>
      <c r="B33" s="62"/>
      <c r="C33" s="62"/>
      <c r="D33" s="62"/>
      <c r="E33" s="62"/>
      <c r="F33" s="62"/>
      <c r="G33" s="62"/>
      <c r="H33" s="62"/>
      <c r="I33" s="62"/>
      <c r="J33" s="62"/>
      <c r="K33" s="62">
        <f t="shared" si="6"/>
        <v>0</v>
      </c>
      <c r="L33" s="62"/>
      <c r="M33" s="62"/>
      <c r="N33" s="62">
        <f t="shared" si="5"/>
        <v>0</v>
      </c>
      <c r="O33" s="62">
        <f t="shared" si="2"/>
        <v>0</v>
      </c>
      <c r="P33" s="62"/>
      <c r="Q33" s="61"/>
      <c r="R33" s="61"/>
      <c r="S33" s="61"/>
      <c r="T33" s="61"/>
      <c r="U33" s="61">
        <f t="shared" si="3"/>
        <v>0</v>
      </c>
      <c r="V33" s="61">
        <f t="shared" si="4"/>
        <v>0</v>
      </c>
    </row>
    <row r="34" spans="1:22" ht="12.75">
      <c r="A34" s="62">
        <v>26</v>
      </c>
      <c r="B34" s="62"/>
      <c r="C34" s="62"/>
      <c r="D34" s="62"/>
      <c r="E34" s="62"/>
      <c r="F34" s="62"/>
      <c r="G34" s="62"/>
      <c r="H34" s="62"/>
      <c r="I34" s="62"/>
      <c r="J34" s="62"/>
      <c r="K34" s="62">
        <f t="shared" si="6"/>
        <v>0</v>
      </c>
      <c r="L34" s="62"/>
      <c r="M34" s="62"/>
      <c r="N34" s="62">
        <f t="shared" si="5"/>
        <v>0</v>
      </c>
      <c r="O34" s="62">
        <f t="shared" si="2"/>
        <v>0</v>
      </c>
      <c r="P34" s="62"/>
      <c r="Q34" s="61"/>
      <c r="R34" s="61"/>
      <c r="S34" s="61"/>
      <c r="T34" s="61"/>
      <c r="U34" s="61">
        <f t="shared" si="3"/>
        <v>0</v>
      </c>
      <c r="V34" s="61">
        <f t="shared" si="4"/>
        <v>0</v>
      </c>
    </row>
    <row r="35" spans="1:22" ht="12.75">
      <c r="A35" s="62">
        <v>27</v>
      </c>
      <c r="B35" s="62"/>
      <c r="C35" s="62"/>
      <c r="D35" s="62"/>
      <c r="E35" s="62"/>
      <c r="F35" s="62"/>
      <c r="G35" s="62"/>
      <c r="H35" s="62"/>
      <c r="I35" s="62"/>
      <c r="J35" s="62"/>
      <c r="K35" s="62">
        <f t="shared" si="6"/>
        <v>0</v>
      </c>
      <c r="L35" s="62"/>
      <c r="M35" s="62"/>
      <c r="N35" s="62">
        <f t="shared" si="5"/>
        <v>0</v>
      </c>
      <c r="O35" s="62">
        <f t="shared" si="2"/>
        <v>0</v>
      </c>
      <c r="P35" s="62"/>
      <c r="Q35" s="61"/>
      <c r="R35" s="61"/>
      <c r="S35" s="61"/>
      <c r="T35" s="61"/>
      <c r="U35" s="61">
        <f t="shared" si="3"/>
        <v>0</v>
      </c>
      <c r="V35" s="61">
        <f t="shared" si="4"/>
        <v>0</v>
      </c>
    </row>
    <row r="36" spans="1:22" ht="12.75">
      <c r="A36" s="62">
        <v>28</v>
      </c>
      <c r="B36" s="62"/>
      <c r="C36" s="62"/>
      <c r="D36" s="62"/>
      <c r="E36" s="62"/>
      <c r="F36" s="62"/>
      <c r="G36" s="62"/>
      <c r="H36" s="62"/>
      <c r="I36" s="62"/>
      <c r="J36" s="62"/>
      <c r="K36" s="62">
        <f t="shared" si="6"/>
        <v>0</v>
      </c>
      <c r="L36" s="62"/>
      <c r="M36" s="62"/>
      <c r="N36" s="62">
        <f t="shared" si="5"/>
        <v>0</v>
      </c>
      <c r="O36" s="62">
        <f t="shared" si="2"/>
        <v>0</v>
      </c>
      <c r="P36" s="62"/>
      <c r="Q36" s="61"/>
      <c r="R36" s="61"/>
      <c r="S36" s="61"/>
      <c r="T36" s="61"/>
      <c r="U36" s="61">
        <f t="shared" si="3"/>
        <v>0</v>
      </c>
      <c r="V36" s="61">
        <f t="shared" si="4"/>
        <v>0</v>
      </c>
    </row>
    <row r="37" spans="1:22" ht="12.75">
      <c r="A37" s="62">
        <v>29</v>
      </c>
      <c r="B37" s="62"/>
      <c r="C37" s="62"/>
      <c r="D37" s="62"/>
      <c r="E37" s="62"/>
      <c r="F37" s="62"/>
      <c r="G37" s="62"/>
      <c r="H37" s="62"/>
      <c r="I37" s="62"/>
      <c r="J37" s="62"/>
      <c r="K37" s="62">
        <f t="shared" si="6"/>
        <v>0</v>
      </c>
      <c r="L37" s="62"/>
      <c r="M37" s="62"/>
      <c r="N37" s="62">
        <f t="shared" si="5"/>
        <v>0</v>
      </c>
      <c r="O37" s="62">
        <f t="shared" si="2"/>
        <v>0</v>
      </c>
      <c r="P37" s="62"/>
      <c r="Q37" s="61"/>
      <c r="R37" s="61"/>
      <c r="S37" s="61"/>
      <c r="T37" s="61"/>
      <c r="U37" s="61">
        <f t="shared" si="3"/>
        <v>0</v>
      </c>
      <c r="V37" s="61">
        <f t="shared" si="4"/>
        <v>0</v>
      </c>
    </row>
    <row r="38" spans="1:22" ht="12.75">
      <c r="A38" s="62">
        <v>30</v>
      </c>
      <c r="B38" s="62"/>
      <c r="C38" s="62"/>
      <c r="D38" s="62"/>
      <c r="E38" s="62"/>
      <c r="F38" s="62"/>
      <c r="G38" s="62"/>
      <c r="H38" s="62"/>
      <c r="I38" s="62"/>
      <c r="J38" s="62"/>
      <c r="K38" s="62">
        <f t="shared" si="6"/>
        <v>0</v>
      </c>
      <c r="L38" s="62"/>
      <c r="M38" s="62"/>
      <c r="N38" s="62">
        <f t="shared" si="5"/>
        <v>0</v>
      </c>
      <c r="O38" s="62">
        <f t="shared" si="2"/>
        <v>0</v>
      </c>
      <c r="P38" s="62"/>
      <c r="Q38" s="61"/>
      <c r="R38" s="61"/>
      <c r="S38" s="61"/>
      <c r="T38" s="61"/>
      <c r="U38" s="61">
        <f t="shared" si="3"/>
        <v>0</v>
      </c>
      <c r="V38" s="61">
        <f t="shared" si="4"/>
        <v>0</v>
      </c>
    </row>
    <row r="39" spans="1:22" ht="12.75">
      <c r="A39" s="62">
        <v>31</v>
      </c>
      <c r="B39" s="62"/>
      <c r="C39" s="62"/>
      <c r="D39" s="62"/>
      <c r="E39" s="62"/>
      <c r="F39" s="62"/>
      <c r="G39" s="62"/>
      <c r="H39" s="62"/>
      <c r="I39" s="62"/>
      <c r="J39" s="62"/>
      <c r="K39" s="62">
        <f t="shared" si="6"/>
        <v>0</v>
      </c>
      <c r="L39" s="62"/>
      <c r="M39" s="62"/>
      <c r="N39" s="62">
        <f t="shared" si="5"/>
        <v>0</v>
      </c>
      <c r="O39" s="62">
        <f t="shared" si="2"/>
        <v>0</v>
      </c>
      <c r="P39" s="62"/>
      <c r="Q39" s="61"/>
      <c r="R39" s="61"/>
      <c r="S39" s="61"/>
      <c r="T39" s="61"/>
      <c r="U39" s="61">
        <f t="shared" si="3"/>
        <v>0</v>
      </c>
      <c r="V39" s="61">
        <f t="shared" si="4"/>
        <v>0</v>
      </c>
    </row>
    <row r="40" spans="1:22" ht="12.75">
      <c r="A40" s="62">
        <v>32</v>
      </c>
      <c r="B40" s="62"/>
      <c r="C40" s="62"/>
      <c r="D40" s="62"/>
      <c r="E40" s="62"/>
      <c r="F40" s="62"/>
      <c r="G40" s="62"/>
      <c r="H40" s="62"/>
      <c r="I40" s="62"/>
      <c r="J40" s="62"/>
      <c r="K40" s="62">
        <f t="shared" si="6"/>
        <v>0</v>
      </c>
      <c r="L40" s="62"/>
      <c r="M40" s="62"/>
      <c r="N40" s="62">
        <f t="shared" si="5"/>
        <v>0</v>
      </c>
      <c r="O40" s="62">
        <f t="shared" si="2"/>
        <v>0</v>
      </c>
      <c r="P40" s="62"/>
      <c r="Q40" s="61"/>
      <c r="R40" s="61"/>
      <c r="S40" s="61"/>
      <c r="T40" s="61"/>
      <c r="U40" s="61">
        <f t="shared" si="3"/>
        <v>0</v>
      </c>
      <c r="V40" s="61">
        <f t="shared" si="4"/>
        <v>0</v>
      </c>
    </row>
    <row r="41" spans="1:22" ht="12.75">
      <c r="A41" s="62">
        <v>33</v>
      </c>
      <c r="B41" s="62"/>
      <c r="C41" s="62"/>
      <c r="D41" s="62"/>
      <c r="E41" s="62"/>
      <c r="F41" s="62"/>
      <c r="G41" s="62"/>
      <c r="H41" s="62"/>
      <c r="I41" s="62"/>
      <c r="J41" s="62"/>
      <c r="K41" s="62">
        <f t="shared" si="6"/>
        <v>0</v>
      </c>
      <c r="L41" s="62"/>
      <c r="M41" s="62"/>
      <c r="N41" s="62">
        <f t="shared" si="5"/>
        <v>0</v>
      </c>
      <c r="O41" s="62">
        <f aca="true" t="shared" si="7" ref="O41:O58">K41+N41</f>
        <v>0</v>
      </c>
      <c r="P41" s="62"/>
      <c r="Q41" s="61"/>
      <c r="R41" s="61"/>
      <c r="S41" s="61"/>
      <c r="T41" s="61"/>
      <c r="U41" s="61">
        <f aca="true" t="shared" si="8" ref="U41:U58">0.75*(P41+Q41)/2*(S41+T41)/2</f>
        <v>0</v>
      </c>
      <c r="V41" s="61">
        <f aca="true" t="shared" si="9" ref="V41:V58">0.82*R41*(S41+T41)/2</f>
        <v>0</v>
      </c>
    </row>
    <row r="42" spans="1:22" ht="12.75">
      <c r="A42" s="62">
        <v>34</v>
      </c>
      <c r="B42" s="62"/>
      <c r="C42" s="62"/>
      <c r="D42" s="62"/>
      <c r="E42" s="62"/>
      <c r="F42" s="62"/>
      <c r="G42" s="62"/>
      <c r="H42" s="62"/>
      <c r="I42" s="62"/>
      <c r="J42" s="62"/>
      <c r="K42" s="62">
        <f t="shared" si="6"/>
        <v>0</v>
      </c>
      <c r="L42" s="62"/>
      <c r="M42" s="62"/>
      <c r="N42" s="62">
        <f t="shared" si="5"/>
        <v>0</v>
      </c>
      <c r="O42" s="62">
        <f t="shared" si="7"/>
        <v>0</v>
      </c>
      <c r="P42" s="62"/>
      <c r="Q42" s="61"/>
      <c r="R42" s="61"/>
      <c r="S42" s="61"/>
      <c r="T42" s="61"/>
      <c r="U42" s="61">
        <f t="shared" si="8"/>
        <v>0</v>
      </c>
      <c r="V42" s="61">
        <f t="shared" si="9"/>
        <v>0</v>
      </c>
    </row>
    <row r="43" spans="1:22" ht="12.75">
      <c r="A43" s="62">
        <v>35</v>
      </c>
      <c r="B43" s="62"/>
      <c r="C43" s="62"/>
      <c r="D43" s="62"/>
      <c r="E43" s="62"/>
      <c r="F43" s="62"/>
      <c r="G43" s="62"/>
      <c r="H43" s="62"/>
      <c r="I43" s="62"/>
      <c r="J43" s="62"/>
      <c r="K43" s="62">
        <f t="shared" si="6"/>
        <v>0</v>
      </c>
      <c r="L43" s="62"/>
      <c r="M43" s="62"/>
      <c r="N43" s="62">
        <f t="shared" si="5"/>
        <v>0</v>
      </c>
      <c r="O43" s="62">
        <f t="shared" si="7"/>
        <v>0</v>
      </c>
      <c r="P43" s="62"/>
      <c r="Q43" s="61"/>
      <c r="R43" s="61"/>
      <c r="S43" s="61"/>
      <c r="T43" s="61"/>
      <c r="U43" s="61">
        <f t="shared" si="8"/>
        <v>0</v>
      </c>
      <c r="V43" s="61">
        <f t="shared" si="9"/>
        <v>0</v>
      </c>
    </row>
    <row r="44" spans="1:22" ht="12.75">
      <c r="A44" s="62">
        <v>36</v>
      </c>
      <c r="B44" s="62"/>
      <c r="C44" s="62"/>
      <c r="D44" s="62"/>
      <c r="E44" s="62"/>
      <c r="F44" s="62"/>
      <c r="G44" s="62"/>
      <c r="H44" s="62"/>
      <c r="I44" s="62"/>
      <c r="J44" s="62"/>
      <c r="K44" s="62">
        <f t="shared" si="6"/>
        <v>0</v>
      </c>
      <c r="L44" s="62"/>
      <c r="M44" s="62"/>
      <c r="N44" s="62">
        <f t="shared" si="5"/>
        <v>0</v>
      </c>
      <c r="O44" s="62">
        <f t="shared" si="7"/>
        <v>0</v>
      </c>
      <c r="P44" s="62"/>
      <c r="Q44" s="61"/>
      <c r="R44" s="61"/>
      <c r="S44" s="61"/>
      <c r="T44" s="61"/>
      <c r="U44" s="61">
        <f t="shared" si="8"/>
        <v>0</v>
      </c>
      <c r="V44" s="61">
        <f t="shared" si="9"/>
        <v>0</v>
      </c>
    </row>
    <row r="45" spans="1:22" ht="12.75">
      <c r="A45" s="62">
        <v>37</v>
      </c>
      <c r="B45" s="62"/>
      <c r="C45" s="62"/>
      <c r="D45" s="62"/>
      <c r="E45" s="62"/>
      <c r="F45" s="62"/>
      <c r="G45" s="62"/>
      <c r="H45" s="62"/>
      <c r="I45" s="62"/>
      <c r="J45" s="62"/>
      <c r="K45" s="62">
        <f t="shared" si="6"/>
        <v>0</v>
      </c>
      <c r="L45" s="62"/>
      <c r="M45" s="62"/>
      <c r="N45" s="62">
        <f t="shared" si="5"/>
        <v>0</v>
      </c>
      <c r="O45" s="62">
        <f t="shared" si="7"/>
        <v>0</v>
      </c>
      <c r="P45" s="62"/>
      <c r="Q45" s="61"/>
      <c r="R45" s="61"/>
      <c r="S45" s="61"/>
      <c r="T45" s="61"/>
      <c r="U45" s="61">
        <f t="shared" si="8"/>
        <v>0</v>
      </c>
      <c r="V45" s="61">
        <f t="shared" si="9"/>
        <v>0</v>
      </c>
    </row>
    <row r="46" spans="1:22" ht="12.75">
      <c r="A46" s="62">
        <v>38</v>
      </c>
      <c r="B46" s="62"/>
      <c r="C46" s="62"/>
      <c r="D46" s="62"/>
      <c r="E46" s="62"/>
      <c r="F46" s="62"/>
      <c r="G46" s="62"/>
      <c r="H46" s="62"/>
      <c r="I46" s="62"/>
      <c r="J46" s="62"/>
      <c r="K46" s="62">
        <f t="shared" si="6"/>
        <v>0</v>
      </c>
      <c r="L46" s="62"/>
      <c r="M46" s="62"/>
      <c r="N46" s="62">
        <f t="shared" si="5"/>
        <v>0</v>
      </c>
      <c r="O46" s="62">
        <f t="shared" si="7"/>
        <v>0</v>
      </c>
      <c r="P46" s="62"/>
      <c r="Q46" s="61"/>
      <c r="R46" s="61"/>
      <c r="S46" s="61"/>
      <c r="T46" s="61"/>
      <c r="U46" s="61">
        <f t="shared" si="8"/>
        <v>0</v>
      </c>
      <c r="V46" s="61">
        <f t="shared" si="9"/>
        <v>0</v>
      </c>
    </row>
    <row r="47" spans="1:22" ht="12.75">
      <c r="A47" s="62">
        <v>39</v>
      </c>
      <c r="B47" s="62"/>
      <c r="C47" s="62"/>
      <c r="D47" s="62"/>
      <c r="E47" s="62"/>
      <c r="F47" s="62"/>
      <c r="G47" s="62"/>
      <c r="H47" s="62"/>
      <c r="I47" s="62"/>
      <c r="J47" s="62"/>
      <c r="K47" s="62">
        <f t="shared" si="6"/>
        <v>0</v>
      </c>
      <c r="L47" s="62"/>
      <c r="M47" s="62"/>
      <c r="N47" s="62">
        <f t="shared" si="5"/>
        <v>0</v>
      </c>
      <c r="O47" s="62">
        <f t="shared" si="7"/>
        <v>0</v>
      </c>
      <c r="P47" s="62"/>
      <c r="Q47" s="61"/>
      <c r="R47" s="61"/>
      <c r="S47" s="61"/>
      <c r="T47" s="61"/>
      <c r="U47" s="61">
        <f t="shared" si="8"/>
        <v>0</v>
      </c>
      <c r="V47" s="61">
        <f t="shared" si="9"/>
        <v>0</v>
      </c>
    </row>
    <row r="48" spans="1:22" ht="12.75">
      <c r="A48" s="62">
        <v>40</v>
      </c>
      <c r="B48" s="62"/>
      <c r="C48" s="62"/>
      <c r="D48" s="62"/>
      <c r="E48" s="62"/>
      <c r="F48" s="62"/>
      <c r="G48" s="62"/>
      <c r="H48" s="62"/>
      <c r="I48" s="62"/>
      <c r="J48" s="62"/>
      <c r="K48" s="62">
        <f t="shared" si="6"/>
        <v>0</v>
      </c>
      <c r="L48" s="62"/>
      <c r="M48" s="62"/>
      <c r="N48" s="62">
        <f t="shared" si="5"/>
        <v>0</v>
      </c>
      <c r="O48" s="62">
        <f t="shared" si="7"/>
        <v>0</v>
      </c>
      <c r="P48" s="62"/>
      <c r="Q48" s="61"/>
      <c r="R48" s="61"/>
      <c r="S48" s="61"/>
      <c r="T48" s="61"/>
      <c r="U48" s="61">
        <f t="shared" si="8"/>
        <v>0</v>
      </c>
      <c r="V48" s="61">
        <f t="shared" si="9"/>
        <v>0</v>
      </c>
    </row>
    <row r="49" spans="1:22" ht="12.75">
      <c r="A49" s="62">
        <v>41</v>
      </c>
      <c r="B49" s="61"/>
      <c r="C49" s="61"/>
      <c r="D49" s="61"/>
      <c r="E49" s="61"/>
      <c r="F49" s="61"/>
      <c r="G49" s="61"/>
      <c r="H49" s="61"/>
      <c r="I49" s="61"/>
      <c r="J49" s="61"/>
      <c r="K49" s="61">
        <f t="shared" si="6"/>
        <v>0</v>
      </c>
      <c r="L49" s="61"/>
      <c r="M49" s="61"/>
      <c r="N49" s="61">
        <f t="shared" si="5"/>
        <v>0</v>
      </c>
      <c r="O49" s="61">
        <f t="shared" si="7"/>
        <v>0</v>
      </c>
      <c r="P49" s="61"/>
      <c r="Q49" s="61"/>
      <c r="R49" s="61"/>
      <c r="S49" s="61"/>
      <c r="T49" s="61"/>
      <c r="U49" s="61">
        <f t="shared" si="8"/>
        <v>0</v>
      </c>
      <c r="V49" s="61">
        <f t="shared" si="9"/>
        <v>0</v>
      </c>
    </row>
    <row r="50" spans="1:22" ht="12.75">
      <c r="A50" s="62">
        <v>42</v>
      </c>
      <c r="B50" s="61"/>
      <c r="C50" s="61"/>
      <c r="D50" s="61"/>
      <c r="E50" s="61"/>
      <c r="F50" s="61"/>
      <c r="G50" s="61"/>
      <c r="H50" s="61"/>
      <c r="I50" s="61"/>
      <c r="J50" s="61"/>
      <c r="K50" s="61">
        <f t="shared" si="6"/>
        <v>0</v>
      </c>
      <c r="L50" s="61"/>
      <c r="M50" s="61"/>
      <c r="N50" s="61">
        <f t="shared" si="5"/>
        <v>0</v>
      </c>
      <c r="O50" s="61">
        <f t="shared" si="7"/>
        <v>0</v>
      </c>
      <c r="P50" s="61"/>
      <c r="Q50" s="61"/>
      <c r="R50" s="61"/>
      <c r="S50" s="61"/>
      <c r="T50" s="61"/>
      <c r="U50" s="61">
        <f t="shared" si="8"/>
        <v>0</v>
      </c>
      <c r="V50" s="61">
        <f t="shared" si="9"/>
        <v>0</v>
      </c>
    </row>
    <row r="51" spans="1:22" ht="12.75">
      <c r="A51" s="62">
        <v>43</v>
      </c>
      <c r="B51" s="61"/>
      <c r="C51" s="61"/>
      <c r="D51" s="61"/>
      <c r="E51" s="61"/>
      <c r="F51" s="61"/>
      <c r="G51" s="61"/>
      <c r="H51" s="61"/>
      <c r="I51" s="61"/>
      <c r="J51" s="61"/>
      <c r="K51" s="61">
        <f t="shared" si="6"/>
        <v>0</v>
      </c>
      <c r="L51" s="61"/>
      <c r="M51" s="61"/>
      <c r="N51" s="61">
        <f t="shared" si="5"/>
        <v>0</v>
      </c>
      <c r="O51" s="61">
        <f t="shared" si="7"/>
        <v>0</v>
      </c>
      <c r="P51" s="61"/>
      <c r="Q51" s="61"/>
      <c r="R51" s="61"/>
      <c r="S51" s="61"/>
      <c r="T51" s="61"/>
      <c r="U51" s="61">
        <f t="shared" si="8"/>
        <v>0</v>
      </c>
      <c r="V51" s="61">
        <f t="shared" si="9"/>
        <v>0</v>
      </c>
    </row>
    <row r="52" spans="1:22" ht="12.75">
      <c r="A52" s="62">
        <v>44</v>
      </c>
      <c r="B52" s="61"/>
      <c r="C52" s="61"/>
      <c r="D52" s="61"/>
      <c r="E52" s="61"/>
      <c r="F52" s="61"/>
      <c r="G52" s="61"/>
      <c r="H52" s="61"/>
      <c r="I52" s="61"/>
      <c r="J52" s="61"/>
      <c r="K52" s="61">
        <f t="shared" si="6"/>
        <v>0</v>
      </c>
      <c r="L52" s="61"/>
      <c r="M52" s="61"/>
      <c r="N52" s="61">
        <f t="shared" si="5"/>
        <v>0</v>
      </c>
      <c r="O52" s="61">
        <f t="shared" si="7"/>
        <v>0</v>
      </c>
      <c r="P52" s="61"/>
      <c r="Q52" s="61"/>
      <c r="R52" s="61"/>
      <c r="S52" s="61"/>
      <c r="T52" s="61"/>
      <c r="U52" s="61">
        <f t="shared" si="8"/>
        <v>0</v>
      </c>
      <c r="V52" s="61">
        <f t="shared" si="9"/>
        <v>0</v>
      </c>
    </row>
    <row r="53" spans="1:22" ht="12.75">
      <c r="A53" s="62">
        <v>45</v>
      </c>
      <c r="B53" s="61"/>
      <c r="C53" s="61"/>
      <c r="D53" s="61"/>
      <c r="E53" s="61"/>
      <c r="F53" s="61"/>
      <c r="G53" s="61"/>
      <c r="H53" s="61"/>
      <c r="I53" s="61"/>
      <c r="J53" s="61"/>
      <c r="K53" s="61">
        <f t="shared" si="6"/>
        <v>0</v>
      </c>
      <c r="L53" s="61"/>
      <c r="M53" s="61"/>
      <c r="N53" s="61">
        <f t="shared" si="5"/>
        <v>0</v>
      </c>
      <c r="O53" s="61">
        <f t="shared" si="7"/>
        <v>0</v>
      </c>
      <c r="P53" s="61"/>
      <c r="Q53" s="61"/>
      <c r="R53" s="61"/>
      <c r="S53" s="61"/>
      <c r="T53" s="61"/>
      <c r="U53" s="61">
        <f t="shared" si="8"/>
        <v>0</v>
      </c>
      <c r="V53" s="61">
        <f t="shared" si="9"/>
        <v>0</v>
      </c>
    </row>
    <row r="54" spans="1:22" ht="12.75">
      <c r="A54" s="62">
        <v>46</v>
      </c>
      <c r="B54" s="61"/>
      <c r="C54" s="61"/>
      <c r="D54" s="61"/>
      <c r="E54" s="61"/>
      <c r="F54" s="61"/>
      <c r="G54" s="61"/>
      <c r="H54" s="61"/>
      <c r="I54" s="61"/>
      <c r="J54" s="61"/>
      <c r="K54" s="61">
        <f t="shared" si="6"/>
        <v>0</v>
      </c>
      <c r="L54" s="61"/>
      <c r="M54" s="61"/>
      <c r="N54" s="61">
        <f t="shared" si="5"/>
        <v>0</v>
      </c>
      <c r="O54" s="61">
        <f t="shared" si="7"/>
        <v>0</v>
      </c>
      <c r="P54" s="61"/>
      <c r="Q54" s="61"/>
      <c r="R54" s="61"/>
      <c r="S54" s="61"/>
      <c r="T54" s="61"/>
      <c r="U54" s="61">
        <f t="shared" si="8"/>
        <v>0</v>
      </c>
      <c r="V54" s="61">
        <f t="shared" si="9"/>
        <v>0</v>
      </c>
    </row>
    <row r="55" spans="1:22" ht="12.75">
      <c r="A55" s="62">
        <v>47</v>
      </c>
      <c r="B55" s="61"/>
      <c r="C55" s="61"/>
      <c r="D55" s="61"/>
      <c r="E55" s="61"/>
      <c r="F55" s="61"/>
      <c r="G55" s="61"/>
      <c r="H55" s="61"/>
      <c r="I55" s="61"/>
      <c r="J55" s="61"/>
      <c r="K55" s="61">
        <f t="shared" si="6"/>
        <v>0</v>
      </c>
      <c r="L55" s="61"/>
      <c r="M55" s="61"/>
      <c r="N55" s="61">
        <f t="shared" si="5"/>
        <v>0</v>
      </c>
      <c r="O55" s="61">
        <f t="shared" si="7"/>
        <v>0</v>
      </c>
      <c r="P55" s="61"/>
      <c r="Q55" s="61"/>
      <c r="R55" s="61"/>
      <c r="S55" s="61"/>
      <c r="T55" s="61"/>
      <c r="U55" s="61">
        <f t="shared" si="8"/>
        <v>0</v>
      </c>
      <c r="V55" s="61">
        <f t="shared" si="9"/>
        <v>0</v>
      </c>
    </row>
    <row r="56" spans="1:22" ht="12.75">
      <c r="A56" s="62">
        <v>48</v>
      </c>
      <c r="B56" s="61"/>
      <c r="C56" s="61"/>
      <c r="D56" s="61"/>
      <c r="E56" s="61"/>
      <c r="F56" s="61"/>
      <c r="G56" s="61"/>
      <c r="H56" s="61"/>
      <c r="I56" s="61"/>
      <c r="J56" s="61"/>
      <c r="K56" s="61">
        <f t="shared" si="6"/>
        <v>0</v>
      </c>
      <c r="L56" s="61"/>
      <c r="M56" s="61"/>
      <c r="N56" s="61">
        <f t="shared" si="5"/>
        <v>0</v>
      </c>
      <c r="O56" s="61">
        <f t="shared" si="7"/>
        <v>0</v>
      </c>
      <c r="P56" s="61"/>
      <c r="Q56" s="61"/>
      <c r="R56" s="61"/>
      <c r="S56" s="61"/>
      <c r="T56" s="61"/>
      <c r="U56" s="61">
        <f t="shared" si="8"/>
        <v>0</v>
      </c>
      <c r="V56" s="61">
        <f t="shared" si="9"/>
        <v>0</v>
      </c>
    </row>
    <row r="57" spans="1:22" ht="12.75">
      <c r="A57" s="62">
        <v>49</v>
      </c>
      <c r="B57" s="61"/>
      <c r="C57" s="61"/>
      <c r="D57" s="61"/>
      <c r="E57" s="61"/>
      <c r="F57" s="61"/>
      <c r="G57" s="61"/>
      <c r="H57" s="61"/>
      <c r="I57" s="61"/>
      <c r="J57" s="61"/>
      <c r="K57" s="61">
        <f t="shared" si="6"/>
        <v>0</v>
      </c>
      <c r="L57" s="61"/>
      <c r="M57" s="61"/>
      <c r="N57" s="61">
        <f t="shared" si="5"/>
        <v>0</v>
      </c>
      <c r="O57" s="61">
        <f t="shared" si="7"/>
        <v>0</v>
      </c>
      <c r="P57" s="61"/>
      <c r="Q57" s="61"/>
      <c r="R57" s="61"/>
      <c r="S57" s="61"/>
      <c r="T57" s="61"/>
      <c r="U57" s="61">
        <f t="shared" si="8"/>
        <v>0</v>
      </c>
      <c r="V57" s="61">
        <f t="shared" si="9"/>
        <v>0</v>
      </c>
    </row>
    <row r="58" spans="1:22" ht="12.75">
      <c r="A58" s="62">
        <v>50</v>
      </c>
      <c r="B58" s="61"/>
      <c r="C58" s="61"/>
      <c r="D58" s="61"/>
      <c r="E58" s="61"/>
      <c r="F58" s="61"/>
      <c r="G58" s="61"/>
      <c r="H58" s="61"/>
      <c r="I58" s="61"/>
      <c r="J58" s="61"/>
      <c r="K58" s="61">
        <f t="shared" si="6"/>
        <v>0</v>
      </c>
      <c r="L58" s="61"/>
      <c r="M58" s="61"/>
      <c r="N58" s="61">
        <f t="shared" si="5"/>
        <v>0</v>
      </c>
      <c r="O58" s="61">
        <f t="shared" si="7"/>
        <v>0</v>
      </c>
      <c r="P58" s="61"/>
      <c r="Q58" s="61"/>
      <c r="R58" s="61"/>
      <c r="S58" s="61"/>
      <c r="T58" s="61"/>
      <c r="U58" s="61">
        <f t="shared" si="8"/>
        <v>0</v>
      </c>
      <c r="V58" s="61">
        <f t="shared" si="9"/>
        <v>0</v>
      </c>
    </row>
    <row r="60" spans="11:19" ht="12.75">
      <c r="K60" s="97" t="s">
        <v>119</v>
      </c>
      <c r="L60" s="97"/>
      <c r="M60" s="97"/>
      <c r="N60" s="97"/>
      <c r="O60" s="97"/>
      <c r="P60" s="97"/>
      <c r="Q60" s="97"/>
      <c r="R60" s="97"/>
      <c r="S60" s="97"/>
    </row>
    <row r="64" ht="18">
      <c r="C64" s="60"/>
    </row>
    <row r="65" ht="18">
      <c r="C65" s="60"/>
    </row>
    <row r="66" ht="18">
      <c r="C66" s="60"/>
    </row>
    <row r="67" spans="5:8" ht="12.75">
      <c r="E67" s="59"/>
      <c r="F67" s="59"/>
      <c r="G67" s="59"/>
      <c r="H67" s="59"/>
    </row>
  </sheetData>
  <sheetProtection/>
  <mergeCells count="11">
    <mergeCell ref="P7:V7"/>
    <mergeCell ref="A1:V1"/>
    <mergeCell ref="A2:V2"/>
    <mergeCell ref="A3:V3"/>
    <mergeCell ref="A4:V4"/>
    <mergeCell ref="K60:S60"/>
    <mergeCell ref="A5:V5"/>
    <mergeCell ref="A7:A8"/>
    <mergeCell ref="B7:B8"/>
    <mergeCell ref="D7:K7"/>
    <mergeCell ref="L7:N7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Recepcja</cp:lastModifiedBy>
  <cp:lastPrinted>2014-08-03T11:21:38Z</cp:lastPrinted>
  <dcterms:created xsi:type="dcterms:W3CDTF">2001-07-21T05:35:38Z</dcterms:created>
  <dcterms:modified xsi:type="dcterms:W3CDTF">2014-08-03T11:54:53Z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