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20" windowWidth="15480" windowHeight="4215" tabRatio="601" activeTab="3"/>
  </bookViews>
  <sheets>
    <sheet name="LISTA STARTOWA" sheetId="1" r:id="rId1"/>
    <sheet name="T1" sheetId="2" r:id="rId2"/>
    <sheet name="T2" sheetId="3" r:id="rId3"/>
    <sheet name="T3" sheetId="4" r:id="rId4"/>
    <sheet name="Omega" sheetId="5" r:id="rId5"/>
    <sheet name="Micro" sheetId="6" r:id="rId6"/>
    <sheet name="Ż500" sheetId="7" r:id="rId7"/>
    <sheet name="nowa formuła" sheetId="8" r:id="rId8"/>
    <sheet name="pomiar żagla NOWY" sheetId="9" r:id="rId9"/>
    <sheet name="formuła pom." sheetId="10" r:id="rId10"/>
  </sheets>
  <externalReferences>
    <externalReference r:id="rId13"/>
    <externalReference r:id="rId14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<sst xmlns="http://schemas.openxmlformats.org/spreadsheetml/2006/main" count="713" uniqueCount="339">
  <si>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</si>
  <si>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</si>
  <si>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</si>
  <si>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</si>
  <si>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</si>
  <si>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</si>
  <si>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</si>
  <si>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</si>
  <si>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</si>
  <si>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</si>
  <si>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</si>
  <si>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</si>
  <si>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</si>
  <si>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WYNIKI T1</t>
  </si>
  <si>
    <t>wyścig nr</t>
  </si>
  <si>
    <t>WYNIKI T3</t>
  </si>
  <si>
    <t>Σ</t>
  </si>
  <si>
    <t>* wyścig nie liczony do końcowej klasyfikacji</t>
  </si>
  <si>
    <t>V</t>
  </si>
  <si>
    <t>Janusz Kulpeksza</t>
  </si>
  <si>
    <t>kadłub</t>
  </si>
  <si>
    <t>żagiel</t>
  </si>
  <si>
    <t>libido</t>
  </si>
  <si>
    <t>Agata 8</t>
  </si>
  <si>
    <t>T2</t>
  </si>
  <si>
    <t>BIB4</t>
  </si>
  <si>
    <t>Grinpo</t>
  </si>
  <si>
    <t>Storm</t>
  </si>
  <si>
    <t>piotruś</t>
  </si>
  <si>
    <t>s.wing</t>
  </si>
  <si>
    <t>Horyzont</t>
  </si>
  <si>
    <t>T1</t>
  </si>
  <si>
    <t>Strefa ciszy II</t>
  </si>
  <si>
    <t>KAS</t>
  </si>
  <si>
    <t>Prodeko</t>
  </si>
  <si>
    <t>Popuś</t>
  </si>
  <si>
    <t>Nefryt</t>
  </si>
  <si>
    <t>Kustyczek</t>
  </si>
  <si>
    <t>bajm</t>
  </si>
  <si>
    <t>Casiope</t>
  </si>
  <si>
    <t>T3</t>
  </si>
  <si>
    <t>TARSZISZ</t>
  </si>
  <si>
    <t>ARKA-EL</t>
  </si>
  <si>
    <t>FENOMEN</t>
  </si>
  <si>
    <t>taylor</t>
  </si>
  <si>
    <t>t3</t>
  </si>
  <si>
    <t>Szuman</t>
  </si>
  <si>
    <t>t1</t>
  </si>
  <si>
    <t>JUGO</t>
  </si>
  <si>
    <t>Opty 64</t>
  </si>
  <si>
    <t>Dejw</t>
  </si>
  <si>
    <t>Alkas</t>
  </si>
  <si>
    <t>CK nowe</t>
  </si>
  <si>
    <t>Traper</t>
  </si>
  <si>
    <t>Bad Boys</t>
  </si>
  <si>
    <t>Philla 880</t>
  </si>
  <si>
    <t>Bolero</t>
  </si>
  <si>
    <t>Noster</t>
  </si>
  <si>
    <t>Heweta</t>
  </si>
  <si>
    <t>Bingo</t>
  </si>
  <si>
    <t>Marian Bełbot</t>
  </si>
  <si>
    <t>Nikita</t>
  </si>
  <si>
    <t>Shrek</t>
  </si>
  <si>
    <t>Bi-es</t>
  </si>
  <si>
    <t>Maribo</t>
  </si>
  <si>
    <t>VINITOS</t>
  </si>
  <si>
    <t>Agata 7</t>
  </si>
  <si>
    <t>Dyzio/Diera</t>
  </si>
  <si>
    <t>Alabama</t>
  </si>
  <si>
    <t>Szwagry</t>
  </si>
  <si>
    <t>Oiler</t>
  </si>
  <si>
    <t>Bies</t>
  </si>
  <si>
    <t>Sosna</t>
  </si>
  <si>
    <t>Vi</t>
  </si>
  <si>
    <t>poprawki</t>
  </si>
  <si>
    <t>Pś</t>
  </si>
  <si>
    <t>Pb</t>
  </si>
  <si>
    <t>Pt</t>
  </si>
  <si>
    <t>Pż</t>
  </si>
  <si>
    <t>Pzan</t>
  </si>
  <si>
    <t>Pw</t>
  </si>
  <si>
    <t xml:space="preserve">Vp </t>
  </si>
  <si>
    <t>D</t>
  </si>
  <si>
    <t>M (t)</t>
  </si>
  <si>
    <t>L (m)</t>
  </si>
  <si>
    <t>S(m2)</t>
  </si>
  <si>
    <t>Sgr (m2)</t>
  </si>
  <si>
    <t>Ssp (m2)</t>
  </si>
  <si>
    <t>Snw (m2)</t>
  </si>
  <si>
    <t>nr</t>
  </si>
  <si>
    <t>nazwisko i imię</t>
  </si>
  <si>
    <t>Lp.</t>
  </si>
  <si>
    <t xml:space="preserve">Współczynniki pomiarowe jachtów </t>
  </si>
  <si>
    <t xml:space="preserve"> PUCHAR   POLSKI   JACHTÓW   KABINOWYCH 2008</t>
  </si>
  <si>
    <t>Krak 22</t>
  </si>
  <si>
    <t>Elcom</t>
  </si>
  <si>
    <t>oiler</t>
  </si>
  <si>
    <t>S-wing</t>
  </si>
  <si>
    <t>buziaczek</t>
  </si>
  <si>
    <t>lida</t>
  </si>
  <si>
    <t>bi-es</t>
  </si>
  <si>
    <t>MK Cafe</t>
  </si>
  <si>
    <t>bingo</t>
  </si>
  <si>
    <t>maribo</t>
  </si>
  <si>
    <t>bolero</t>
  </si>
  <si>
    <t>suma poprawek %</t>
  </si>
  <si>
    <t>Pk          -0,25</t>
  </si>
  <si>
    <t>Ś.sk       -0,5</t>
  </si>
  <si>
    <t>Ś.st       -1,5</t>
  </si>
  <si>
    <t>Pb         0,5</t>
  </si>
  <si>
    <t>Pt          3</t>
  </si>
  <si>
    <t>Pż         1</t>
  </si>
  <si>
    <t>Pz     0,5</t>
  </si>
  <si>
    <t>Pw       (-)</t>
  </si>
  <si>
    <t>Vp</t>
  </si>
  <si>
    <t xml:space="preserve">S </t>
  </si>
  <si>
    <t>Ss (m2)</t>
  </si>
  <si>
    <t>Sg (m2)</t>
  </si>
  <si>
    <r>
      <t>Sn (m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>)</t>
    </r>
  </si>
  <si>
    <t>UWAGA : nie przeprowadzać żadnych działań na polach oznaczonych kolorem czerwonym</t>
  </si>
  <si>
    <t>Formuła pomiarowa 2009</t>
  </si>
  <si>
    <t>mierniczy PZŻ ____________________________________</t>
  </si>
  <si>
    <t>CK</t>
  </si>
  <si>
    <t>POL10001</t>
  </si>
  <si>
    <t>PZN034</t>
  </si>
  <si>
    <t>POL10100</t>
  </si>
  <si>
    <t>POL7599</t>
  </si>
  <si>
    <t>PZP015</t>
  </si>
  <si>
    <t>VC1708</t>
  </si>
  <si>
    <t>SMS</t>
  </si>
  <si>
    <t>SB</t>
  </si>
  <si>
    <t>SF</t>
  </si>
  <si>
    <t>SMG</t>
  </si>
  <si>
    <t>SL</t>
  </si>
  <si>
    <t>SL 2</t>
  </si>
  <si>
    <t>SL 1</t>
  </si>
  <si>
    <t>Grot+fok</t>
  </si>
  <si>
    <t>SMF</t>
  </si>
  <si>
    <t>LP</t>
  </si>
  <si>
    <t>JL</t>
  </si>
  <si>
    <t>SMGV</t>
  </si>
  <si>
    <t>AE</t>
  </si>
  <si>
    <t>MGL</t>
  </si>
  <si>
    <t>MGM</t>
  </si>
  <si>
    <t>MGU</t>
  </si>
  <si>
    <t>MGT</t>
  </si>
  <si>
    <t>HB</t>
  </si>
  <si>
    <t>P</t>
  </si>
  <si>
    <t>wiciela jachtu</t>
  </si>
  <si>
    <t>Genaker(SB)/spinaker (SMS)</t>
  </si>
  <si>
    <t>Razem</t>
  </si>
  <si>
    <t>Fok (SMF)</t>
  </si>
  <si>
    <t>Grot (SMGV)</t>
  </si>
  <si>
    <t>podpis przedsta-</t>
  </si>
  <si>
    <t>jacht</t>
  </si>
  <si>
    <t>Powirzchnia pomiarowa genakera = 0,75*(SL1+SL2) /2 *(SMG+SF) /2;  powierzchnia pomiarowa spinakera SMS=0,82*SL*(SMG+SF) /2</t>
  </si>
  <si>
    <t>Pwierzchnia pomiarowa grota SMGV =P*(HP+(2*MGT)+(3*MGU)+(4*MGM)+(4*MGL)+(2*AE)/16 ;   powierzchnia pomiarowa foka SMF=0,5*JL*LP</t>
  </si>
  <si>
    <t>(nazwa regat,termin, miejsce)</t>
  </si>
  <si>
    <t>Protokół pomiarów żagli wg formuły pomiarowej PZŻ 2007</t>
  </si>
  <si>
    <t>Sonar</t>
  </si>
  <si>
    <t>Casjope</t>
  </si>
  <si>
    <t>Szybka Baśka</t>
  </si>
  <si>
    <t>Dreamer</t>
  </si>
  <si>
    <t>antares</t>
  </si>
  <si>
    <t>cherry lady 2</t>
  </si>
  <si>
    <t>Ho Ho San</t>
  </si>
  <si>
    <t>Druga Łajba</t>
  </si>
  <si>
    <t>Fen</t>
  </si>
  <si>
    <t>imię i nazwisko sternika</t>
  </si>
  <si>
    <t>antila</t>
  </si>
  <si>
    <t>VI</t>
  </si>
  <si>
    <t>Weekender</t>
  </si>
  <si>
    <t>WYNIKI T2</t>
  </si>
  <si>
    <t>Piotr Malicki</t>
  </si>
  <si>
    <t>PROTON</t>
  </si>
  <si>
    <t>VII</t>
  </si>
  <si>
    <t>WYNIKI Żagle 500</t>
  </si>
  <si>
    <t>Piotr Adamowicz</t>
  </si>
  <si>
    <t>CORS</t>
  </si>
  <si>
    <t>Ż500</t>
  </si>
  <si>
    <t>ZALEWO</t>
  </si>
  <si>
    <t>Robert Sobociński</t>
  </si>
  <si>
    <t>POL 7</t>
  </si>
  <si>
    <t>Rafa 2</t>
  </si>
  <si>
    <t>Marek Kmieć</t>
  </si>
  <si>
    <t>Maciej Grodzki</t>
  </si>
  <si>
    <t>ALTER EGO</t>
  </si>
  <si>
    <t>Micro z Wągrowca</t>
  </si>
  <si>
    <t>Venus z szybrem</t>
  </si>
  <si>
    <t>DŻUMA</t>
  </si>
  <si>
    <t>POL 125</t>
  </si>
  <si>
    <t>OILER RACING</t>
  </si>
  <si>
    <t>Rafał Moszczyński</t>
  </si>
  <si>
    <t>Jacek Samsel</t>
  </si>
  <si>
    <t>POL 2005</t>
  </si>
  <si>
    <t>SANTANA</t>
  </si>
  <si>
    <t>DNC,DNS,OCS, RAF,DSQ = 11  pkt</t>
  </si>
  <si>
    <t>Anwil CUP 2014</t>
  </si>
  <si>
    <t xml:space="preserve">WYNIKI Omega </t>
  </si>
  <si>
    <t>Andrzej Lewandowski</t>
  </si>
  <si>
    <t>PR 16</t>
  </si>
  <si>
    <t>nr startowy</t>
  </si>
  <si>
    <t>Krzysztof Lewandowski</t>
  </si>
  <si>
    <t>POL 9845</t>
  </si>
  <si>
    <t>HUSAR</t>
  </si>
  <si>
    <t>BOGUSIA</t>
  </si>
  <si>
    <t>Jerzy Kusiak</t>
  </si>
  <si>
    <t>RZK 777</t>
  </si>
  <si>
    <t>JURIK</t>
  </si>
  <si>
    <t>POL 9668</t>
  </si>
  <si>
    <t>NEOPROFIL</t>
  </si>
  <si>
    <t>Szymon Jabłkowski</t>
  </si>
  <si>
    <t>POL 7119</t>
  </si>
  <si>
    <t>Robert Karney</t>
  </si>
  <si>
    <t>O</t>
  </si>
  <si>
    <t>AHOJ</t>
  </si>
  <si>
    <t>Marek Sawicki</t>
  </si>
  <si>
    <t>KS 777</t>
  </si>
  <si>
    <t>ELCOM</t>
  </si>
  <si>
    <t>Piotr Matwiejczuk</t>
  </si>
  <si>
    <t>Piotr Ubysz</t>
  </si>
  <si>
    <t>POL 4676</t>
  </si>
  <si>
    <t>LOVERBOY</t>
  </si>
  <si>
    <t>Omega</t>
  </si>
  <si>
    <t>Mariusz Kazimierczak</t>
  </si>
  <si>
    <t>Sławomir Piwoński</t>
  </si>
  <si>
    <t>Leszek Wojnar</t>
  </si>
  <si>
    <t>POL 92</t>
  </si>
  <si>
    <t>BARBA</t>
  </si>
  <si>
    <t>MICRO R</t>
  </si>
  <si>
    <t>Radosw Cierpiał</t>
  </si>
  <si>
    <t>POL 8755</t>
  </si>
  <si>
    <t>Andrzej Wegner</t>
  </si>
  <si>
    <t>POL 150</t>
  </si>
  <si>
    <t>WERNI WAŁCZ</t>
  </si>
  <si>
    <t>Piotr Ogrodnik</t>
  </si>
  <si>
    <t>POL 90</t>
  </si>
  <si>
    <t>STAWO PL</t>
  </si>
  <si>
    <t>MICRO P</t>
  </si>
  <si>
    <t>Michał Brzozowski</t>
  </si>
  <si>
    <t>I 2635</t>
  </si>
  <si>
    <t>LEGENDA</t>
  </si>
  <si>
    <t>Krzysztof Mariański</t>
  </si>
  <si>
    <t>POL 333</t>
  </si>
  <si>
    <t>EURO SHIPPING</t>
  </si>
  <si>
    <t>Maciej Twardowski</t>
  </si>
  <si>
    <t>POL 88</t>
  </si>
  <si>
    <t>SEALAND</t>
  </si>
  <si>
    <t>MICRO C</t>
  </si>
  <si>
    <t>Adam Wojnicki</t>
  </si>
  <si>
    <t>POL 9393</t>
  </si>
  <si>
    <t>BP ULTIMATE</t>
  </si>
  <si>
    <t>Mariusz Dominik</t>
  </si>
  <si>
    <t>ANWIL</t>
  </si>
  <si>
    <t>Tomasz Szychowiak</t>
  </si>
  <si>
    <t>JACHT MARKET</t>
  </si>
  <si>
    <t>Adam Drężek</t>
  </si>
  <si>
    <t>CZ 0123</t>
  </si>
  <si>
    <t>SZARA EMINENCJA</t>
  </si>
  <si>
    <t>Marcin Jędrzejewski</t>
  </si>
  <si>
    <t>WZP 012</t>
  </si>
  <si>
    <t>NOSTER</t>
  </si>
  <si>
    <t>Jan Majko</t>
  </si>
  <si>
    <t>BZS 437</t>
  </si>
  <si>
    <t>BERETTA</t>
  </si>
  <si>
    <t>Paweł Bogdan</t>
  </si>
  <si>
    <t>POL 93</t>
  </si>
  <si>
    <t>INSERT</t>
  </si>
  <si>
    <t>Andrzej Rygielski</t>
  </si>
  <si>
    <t>ANDRZELA</t>
  </si>
  <si>
    <t>Adam Krzyżykowski</t>
  </si>
  <si>
    <t>BOSUN</t>
  </si>
  <si>
    <t>Andrzej Kęder</t>
  </si>
  <si>
    <t>PROTEST</t>
  </si>
  <si>
    <t>YACHT YARD</t>
  </si>
  <si>
    <t>FOCUS 800 YACHT YARD</t>
  </si>
  <si>
    <t>Radesław Żurek</t>
  </si>
  <si>
    <t>Marek Stańczyk</t>
  </si>
  <si>
    <t>RACEMAKER</t>
  </si>
  <si>
    <t>POL 10000</t>
  </si>
  <si>
    <t>RAFA</t>
  </si>
  <si>
    <t>Andrzej Nowicki</t>
  </si>
  <si>
    <t>POL 63</t>
  </si>
  <si>
    <t>Bartosz Szafrański</t>
  </si>
  <si>
    <t>Piotr Lewandowski</t>
  </si>
  <si>
    <t>NORTHMAN</t>
  </si>
  <si>
    <t>Tomasz Chełmiak</t>
  </si>
  <si>
    <t>KTO 2</t>
  </si>
  <si>
    <t>Andrzej Wyszyński</t>
  </si>
  <si>
    <t>POL 8676</t>
  </si>
  <si>
    <t>CARDINAL</t>
  </si>
  <si>
    <t>CZ 0122</t>
  </si>
  <si>
    <t>Mariusz Augustyniak</t>
  </si>
  <si>
    <t>KRÓL LEW</t>
  </si>
  <si>
    <t>Tomasz Januszewicz</t>
  </si>
  <si>
    <t>ELVIENTO</t>
  </si>
  <si>
    <t>Anetta Wil</t>
  </si>
  <si>
    <t>POL 71</t>
  </si>
  <si>
    <t>BRUXA</t>
  </si>
  <si>
    <t>Sławomir Krajs</t>
  </si>
  <si>
    <t>POL 8788</t>
  </si>
  <si>
    <t>ALCHEMIK</t>
  </si>
  <si>
    <t>Wojciech Spisak</t>
  </si>
  <si>
    <t>VOLKSWAGEN LEASING</t>
  </si>
  <si>
    <t>Marian Zieliński</t>
  </si>
  <si>
    <t>MARIBO.PL</t>
  </si>
  <si>
    <t>MARIBO</t>
  </si>
  <si>
    <t>Marek Ciechanowicz</t>
  </si>
  <si>
    <t>X 108</t>
  </si>
  <si>
    <t>MAŁY BRAT</t>
  </si>
  <si>
    <t>Piotr Bokota</t>
  </si>
  <si>
    <t>POL 153</t>
  </si>
  <si>
    <t>RETMAN SUSZ</t>
  </si>
  <si>
    <t>Aleksander Majkowski</t>
  </si>
  <si>
    <t>POL 136</t>
  </si>
  <si>
    <t>LE BLOS</t>
  </si>
  <si>
    <t>Ryszard Sosnowicz</t>
  </si>
  <si>
    <t>POL 4477</t>
  </si>
  <si>
    <t>SOSNA</t>
  </si>
  <si>
    <t>WYNIK MICRO</t>
  </si>
  <si>
    <t>DNC,DNS,OCS, RAF,DSQ = 8 pkt</t>
  </si>
  <si>
    <t>DNC,DNS,OCS, RAF,DSQ= 10  pkt</t>
  </si>
  <si>
    <t>DNC,DNS,OCS, RAF,DSQ = 5  pkt</t>
  </si>
  <si>
    <t>DNC,DNS,OCS, RAF,DSQ = 13  pkt</t>
  </si>
  <si>
    <t>DNF</t>
  </si>
  <si>
    <t>OCS</t>
  </si>
  <si>
    <t>4*</t>
  </si>
  <si>
    <t>5*</t>
  </si>
  <si>
    <t>7*</t>
  </si>
  <si>
    <t>6*</t>
  </si>
  <si>
    <t>DNF*</t>
  </si>
  <si>
    <t>8*</t>
  </si>
  <si>
    <t>9*</t>
  </si>
  <si>
    <t>OCS*</t>
  </si>
  <si>
    <t>10*</t>
  </si>
  <si>
    <t>12*</t>
  </si>
  <si>
    <t>11*</t>
  </si>
  <si>
    <t>2*</t>
  </si>
  <si>
    <t>3*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</si>
</sst>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5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2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name val="Times New Roman"/>
      <family val="1"/>
    </font>
    <font>
      <b/>
      <vertAlign val="superscript"/>
      <sz val="14"/>
      <name val="Arial CE"/>
      <family val="2"/>
    </font>
    <font>
      <sz val="14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9" fillId="0" borderId="0" xfId="53" applyFont="1" applyAlignment="1">
      <alignment horizontal="center" vertical="center"/>
      <protection/>
    </xf>
    <xf numFmtId="174" fontId="9" fillId="0" borderId="0" xfId="53" applyNumberFormat="1" applyFont="1" applyAlignment="1">
      <alignment horizontal="center" vertical="center"/>
      <protection/>
    </xf>
    <xf numFmtId="10" fontId="9" fillId="0" borderId="0" xfId="53" applyNumberFormat="1" applyFont="1" applyAlignment="1">
      <alignment horizontal="center" vertical="center"/>
      <protection/>
    </xf>
    <xf numFmtId="2" fontId="9" fillId="0" borderId="0" xfId="53" applyNumberFormat="1" applyFont="1" applyAlignment="1">
      <alignment horizontal="center" vertical="center"/>
      <protection/>
    </xf>
    <xf numFmtId="0" fontId="10" fillId="0" borderId="0" xfId="53" applyFont="1" applyAlignment="1">
      <alignment vertical="center"/>
      <protection/>
    </xf>
    <xf numFmtId="0" fontId="9" fillId="0" borderId="18" xfId="53" applyFont="1" applyBorder="1" applyAlignment="1" applyProtection="1">
      <alignment horizontal="center" vertical="center"/>
      <protection locked="0"/>
    </xf>
    <xf numFmtId="174" fontId="9" fillId="0" borderId="18" xfId="44" applyNumberFormat="1" applyFont="1" applyFill="1" applyBorder="1" applyAlignment="1" applyProtection="1">
      <alignment horizontal="center" vertical="center"/>
      <protection/>
    </xf>
    <xf numFmtId="10" fontId="9" fillId="0" borderId="18" xfId="53" applyNumberFormat="1" applyFont="1" applyBorder="1" applyAlignment="1" applyProtection="1">
      <alignment horizontal="center" vertical="center"/>
      <protection locked="0"/>
    </xf>
    <xf numFmtId="10" fontId="9" fillId="0" borderId="18" xfId="53" applyNumberFormat="1" applyFont="1" applyBorder="1" applyAlignment="1">
      <alignment horizontal="center" vertical="center"/>
      <protection/>
    </xf>
    <xf numFmtId="2" fontId="9" fillId="0" borderId="18" xfId="53" applyNumberFormat="1" applyFont="1" applyBorder="1" applyAlignment="1">
      <alignment horizontal="center" vertical="center"/>
      <protection/>
    </xf>
    <xf numFmtId="174" fontId="9" fillId="0" borderId="18" xfId="44" applyFont="1" applyFill="1" applyBorder="1" applyAlignment="1" applyProtection="1">
      <alignment horizontal="center" vertical="center"/>
      <protection locked="0"/>
    </xf>
    <xf numFmtId="0" fontId="9" fillId="0" borderId="18" xfId="53" applyFont="1" applyBorder="1" applyAlignment="1">
      <alignment horizontal="center" vertical="center"/>
      <protection/>
    </xf>
    <xf numFmtId="0" fontId="11" fillId="0" borderId="18" xfId="53" applyFont="1" applyBorder="1" applyAlignment="1" applyProtection="1">
      <alignment horizontal="center" vertical="center"/>
      <protection locked="0"/>
    </xf>
    <xf numFmtId="0" fontId="13" fillId="0" borderId="0" xfId="53" applyFont="1" applyAlignment="1">
      <alignment horizontal="center" vertical="center"/>
      <protection/>
    </xf>
    <xf numFmtId="0" fontId="13" fillId="0" borderId="19" xfId="53" applyFont="1" applyBorder="1" applyAlignment="1">
      <alignment horizontal="center" vertical="center"/>
      <protection/>
    </xf>
    <xf numFmtId="174" fontId="13" fillId="0" borderId="19" xfId="44" applyNumberFormat="1" applyFont="1" applyFill="1" applyBorder="1" applyAlignment="1" applyProtection="1">
      <alignment horizontal="center" vertical="center"/>
      <protection/>
    </xf>
    <xf numFmtId="10" fontId="13" fillId="0" borderId="19" xfId="53" applyNumberFormat="1" applyFont="1" applyBorder="1" applyAlignment="1">
      <alignment horizontal="center" vertical="center"/>
      <protection/>
    </xf>
    <xf numFmtId="2" fontId="13" fillId="0" borderId="19" xfId="53" applyNumberFormat="1" applyFont="1" applyBorder="1" applyAlignment="1">
      <alignment horizontal="center" vertical="center"/>
      <protection/>
    </xf>
    <xf numFmtId="174" fontId="13" fillId="0" borderId="19" xfId="44" applyFont="1" applyFill="1" applyBorder="1" applyAlignment="1" applyProtection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10" fontId="11" fillId="0" borderId="0" xfId="53" applyNumberFormat="1" applyFont="1" applyAlignment="1">
      <alignment horizontal="center" vertical="center"/>
      <protection/>
    </xf>
    <xf numFmtId="2" fontId="11" fillId="0" borderId="0" xfId="53" applyNumberFormat="1" applyFont="1" applyAlignment="1">
      <alignment horizontal="center" vertical="center"/>
      <protection/>
    </xf>
    <xf numFmtId="0" fontId="1" fillId="0" borderId="0" xfId="53" applyFont="1" applyBorder="1">
      <alignment/>
      <protection/>
    </xf>
    <xf numFmtId="174" fontId="1" fillId="0" borderId="0" xfId="44" applyFont="1" applyFill="1" applyBorder="1" applyAlignment="1" applyProtection="1">
      <alignment/>
      <protection/>
    </xf>
    <xf numFmtId="174" fontId="7" fillId="0" borderId="0" xfId="44" applyFont="1" applyFill="1" applyBorder="1" applyAlignment="1" applyProtection="1">
      <alignment/>
      <protection/>
    </xf>
    <xf numFmtId="174" fontId="1" fillId="33" borderId="20" xfId="44" applyFont="1" applyFill="1" applyBorder="1" applyAlignment="1" applyProtection="1">
      <alignment/>
      <protection/>
    </xf>
    <xf numFmtId="0" fontId="1" fillId="0" borderId="18" xfId="53" applyFont="1" applyBorder="1" applyAlignment="1">
      <alignment horizontal="center"/>
      <protection/>
    </xf>
    <xf numFmtId="0" fontId="7" fillId="0" borderId="18" xfId="44" applyNumberFormat="1" applyFont="1" applyFill="1" applyBorder="1" applyAlignment="1" applyProtection="1">
      <alignment horizontal="center"/>
      <protection/>
    </xf>
    <xf numFmtId="174" fontId="7" fillId="0" borderId="18" xfId="44" applyFont="1" applyFill="1" applyBorder="1" applyAlignment="1" applyProtection="1">
      <alignment/>
      <protection/>
    </xf>
    <xf numFmtId="174" fontId="1" fillId="33" borderId="18" xfId="44" applyFont="1" applyFill="1" applyBorder="1" applyAlignment="1" applyProtection="1">
      <alignment/>
      <protection/>
    </xf>
    <xf numFmtId="174" fontId="1" fillId="0" borderId="18" xfId="44" applyFont="1" applyFill="1" applyBorder="1" applyAlignment="1" applyProtection="1">
      <alignment/>
      <protection/>
    </xf>
    <xf numFmtId="0" fontId="1" fillId="0" borderId="18" xfId="53" applyFont="1" applyBorder="1">
      <alignment/>
      <protection/>
    </xf>
    <xf numFmtId="0" fontId="1" fillId="0" borderId="18" xfId="53" applyFont="1" applyFill="1" applyBorder="1">
      <alignment/>
      <protection/>
    </xf>
    <xf numFmtId="0" fontId="7" fillId="0" borderId="0" xfId="53" applyFont="1" applyBorder="1" applyAlignment="1">
      <alignment horizontal="center" vertical="top"/>
      <protection/>
    </xf>
    <xf numFmtId="174" fontId="7" fillId="33" borderId="20" xfId="44" applyFont="1" applyFill="1" applyBorder="1" applyAlignment="1" applyProtection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174" fontId="15" fillId="0" borderId="18" xfId="44" applyFont="1" applyFill="1" applyBorder="1" applyAlignment="1" applyProtection="1">
      <alignment horizontal="center" vertical="center" wrapText="1"/>
      <protection/>
    </xf>
    <xf numFmtId="174" fontId="7" fillId="0" borderId="18" xfId="44" applyFont="1" applyFill="1" applyBorder="1" applyAlignment="1" applyProtection="1">
      <alignment horizontal="center" vertical="top" wrapText="1"/>
      <protection/>
    </xf>
    <xf numFmtId="174" fontId="7" fillId="33" borderId="18" xfId="44" applyFont="1" applyFill="1" applyBorder="1" applyAlignment="1" applyProtection="1">
      <alignment horizontal="center" vertical="top" wrapText="1"/>
      <protection/>
    </xf>
    <xf numFmtId="174" fontId="17" fillId="0" borderId="20" xfId="44" applyFont="1" applyFill="1" applyBorder="1" applyAlignment="1" applyProtection="1">
      <alignment/>
      <protection/>
    </xf>
    <xf numFmtId="174" fontId="17" fillId="0" borderId="21" xfId="44" applyFont="1" applyFill="1" applyBorder="1" applyAlignment="1" applyProtection="1">
      <alignment/>
      <protection/>
    </xf>
    <xf numFmtId="0" fontId="17" fillId="0" borderId="22" xfId="53" applyFont="1" applyFill="1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7" fillId="0" borderId="0" xfId="54" applyFont="1">
      <alignment/>
      <protection/>
    </xf>
    <xf numFmtId="0" fontId="0" fillId="0" borderId="18" xfId="54" applyFont="1" applyBorder="1" applyAlignment="1">
      <alignment horizontal="center"/>
      <protection/>
    </xf>
    <xf numFmtId="0" fontId="0" fillId="0" borderId="23" xfId="54" applyFont="1" applyBorder="1" applyAlignment="1">
      <alignment horizontal="center"/>
      <protection/>
    </xf>
    <xf numFmtId="0" fontId="0" fillId="0" borderId="24" xfId="54" applyFont="1" applyBorder="1" applyAlignment="1">
      <alignment horizontal="center"/>
      <protection/>
    </xf>
    <xf numFmtId="0" fontId="18" fillId="0" borderId="24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54" applyFont="1" applyBorder="1" applyAlignment="1">
      <alignment horizontal="center"/>
      <protection/>
    </xf>
    <xf numFmtId="0" fontId="0" fillId="0" borderId="18" xfId="54" applyFont="1" applyBorder="1" applyAlignment="1">
      <alignment horizontal="center"/>
      <protection/>
    </xf>
    <xf numFmtId="0" fontId="19" fillId="0" borderId="0" xfId="54" applyFont="1" applyBorder="1" applyAlignment="1">
      <alignment horizontal="center"/>
      <protection/>
    </xf>
    <xf numFmtId="10" fontId="14" fillId="0" borderId="0" xfId="53" applyNumberFormat="1" applyFont="1" applyBorder="1" applyAlignment="1">
      <alignment horizontal="center" vertical="center"/>
      <protection/>
    </xf>
    <xf numFmtId="49" fontId="12" fillId="0" borderId="28" xfId="44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pomiar żagla 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zoomScale="70" zoomScaleNormal="70" zoomScalePageLayoutView="0" workbookViewId="0" topLeftCell="A30">
      <selection activeCell="F45" sqref="F45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7.75390625" style="1" customWidth="1"/>
    <col min="4" max="4" width="16.00390625" style="1" customWidth="1"/>
    <col min="5" max="5" width="36.375" style="1" bestFit="1" customWidth="1"/>
    <col min="6" max="6" width="13.00390625" style="1" customWidth="1"/>
    <col min="7" max="7" width="10.75390625" style="0" hidden="1" customWidth="1"/>
    <col min="8" max="8" width="0.12890625" style="0" customWidth="1"/>
    <col min="9" max="13" width="9.125" style="0" hidden="1" customWidth="1"/>
  </cols>
  <sheetData>
    <row r="1" spans="1:7" ht="18">
      <c r="A1" s="88" t="s">
        <v>4</v>
      </c>
      <c r="B1" s="88"/>
      <c r="C1" s="88"/>
      <c r="D1" s="88"/>
      <c r="E1" s="88"/>
      <c r="F1" s="88"/>
      <c r="G1" s="88"/>
    </row>
    <row r="2" spans="1:13" ht="42" customHeight="1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7" ht="19.5" customHeight="1">
      <c r="A3" s="89" t="s">
        <v>0</v>
      </c>
      <c r="B3" s="89" t="s">
        <v>168</v>
      </c>
      <c r="C3" s="93" t="s">
        <v>12</v>
      </c>
      <c r="D3" s="93"/>
      <c r="E3" s="91" t="s">
        <v>5</v>
      </c>
      <c r="F3" s="89" t="s">
        <v>1</v>
      </c>
      <c r="G3" s="3" t="s">
        <v>2</v>
      </c>
    </row>
    <row r="4" spans="1:7" ht="19.5" customHeight="1">
      <c r="A4" s="90"/>
      <c r="B4" s="90"/>
      <c r="C4" s="14" t="s">
        <v>201</v>
      </c>
      <c r="D4" s="13" t="s">
        <v>21</v>
      </c>
      <c r="E4" s="92"/>
      <c r="F4" s="90"/>
      <c r="G4" s="5" t="s">
        <v>3</v>
      </c>
    </row>
    <row r="5" spans="1:7" ht="19.5" customHeight="1">
      <c r="A5" s="4">
        <v>1</v>
      </c>
      <c r="B5" s="8" t="s">
        <v>245</v>
      </c>
      <c r="C5" s="86">
        <v>26</v>
      </c>
      <c r="D5" s="4" t="s">
        <v>246</v>
      </c>
      <c r="E5" s="4" t="s">
        <v>247</v>
      </c>
      <c r="F5" s="4" t="s">
        <v>248</v>
      </c>
      <c r="G5" s="11"/>
    </row>
    <row r="6" spans="1:7" ht="19.5" customHeight="1">
      <c r="A6" s="4">
        <v>2</v>
      </c>
      <c r="B6" s="6" t="s">
        <v>281</v>
      </c>
      <c r="C6" s="4">
        <v>35</v>
      </c>
      <c r="D6" s="4" t="s">
        <v>282</v>
      </c>
      <c r="E6" s="4"/>
      <c r="F6" s="4" t="s">
        <v>248</v>
      </c>
      <c r="G6" s="11"/>
    </row>
    <row r="7" spans="1:7" ht="19.5" customHeight="1">
      <c r="A7" s="4">
        <v>3</v>
      </c>
      <c r="B7" s="6" t="s">
        <v>296</v>
      </c>
      <c r="C7" s="4">
        <v>44</v>
      </c>
      <c r="D7" s="4" t="s">
        <v>297</v>
      </c>
      <c r="E7" s="4" t="s">
        <v>298</v>
      </c>
      <c r="F7" s="4" t="s">
        <v>248</v>
      </c>
      <c r="G7" s="11"/>
    </row>
    <row r="8" spans="1:7" ht="19.5" customHeight="1">
      <c r="A8" s="4">
        <v>4</v>
      </c>
      <c r="B8" s="8" t="s">
        <v>265</v>
      </c>
      <c r="C8" s="4">
        <v>18</v>
      </c>
      <c r="D8" s="4" t="s">
        <v>266</v>
      </c>
      <c r="E8" s="4" t="s">
        <v>267</v>
      </c>
      <c r="F8" s="4" t="s">
        <v>248</v>
      </c>
      <c r="G8" s="11"/>
    </row>
    <row r="9" spans="1:7" ht="19.5" customHeight="1">
      <c r="A9" s="4">
        <v>5</v>
      </c>
      <c r="B9" s="6" t="s">
        <v>235</v>
      </c>
      <c r="C9" s="4">
        <v>29</v>
      </c>
      <c r="D9" s="4" t="s">
        <v>236</v>
      </c>
      <c r="E9" s="4" t="s">
        <v>237</v>
      </c>
      <c r="F9" s="4" t="s">
        <v>238</v>
      </c>
      <c r="G9" s="11">
        <v>5</v>
      </c>
    </row>
    <row r="10" spans="1:7" ht="19.5" customHeight="1">
      <c r="A10" s="4">
        <v>6</v>
      </c>
      <c r="B10" s="6" t="s">
        <v>192</v>
      </c>
      <c r="C10" s="4">
        <v>38</v>
      </c>
      <c r="D10" s="4" t="s">
        <v>190</v>
      </c>
      <c r="E10" s="4" t="s">
        <v>191</v>
      </c>
      <c r="F10" s="4" t="s">
        <v>238</v>
      </c>
      <c r="G10" s="11"/>
    </row>
    <row r="11" spans="1:7" ht="19.5" customHeight="1">
      <c r="A11" s="4">
        <v>7</v>
      </c>
      <c r="B11" s="74" t="s">
        <v>226</v>
      </c>
      <c r="C11" s="14">
        <v>15</v>
      </c>
      <c r="D11" s="14" t="s">
        <v>227</v>
      </c>
      <c r="E11" s="14" t="s">
        <v>228</v>
      </c>
      <c r="F11" s="4" t="s">
        <v>229</v>
      </c>
      <c r="G11" s="11"/>
    </row>
    <row r="12" spans="1:7" ht="19.5" customHeight="1">
      <c r="A12" s="4">
        <v>8</v>
      </c>
      <c r="B12" s="8" t="s">
        <v>185</v>
      </c>
      <c r="C12" s="4">
        <v>30</v>
      </c>
      <c r="D12" s="4"/>
      <c r="E12" s="4" t="s">
        <v>186</v>
      </c>
      <c r="F12" s="4" t="s">
        <v>229</v>
      </c>
      <c r="G12" s="11"/>
    </row>
    <row r="13" spans="1:7" ht="19.5" customHeight="1">
      <c r="A13" s="4">
        <v>9</v>
      </c>
      <c r="B13" s="8" t="s">
        <v>242</v>
      </c>
      <c r="C13" s="4">
        <v>27</v>
      </c>
      <c r="D13" s="4" t="s">
        <v>243</v>
      </c>
      <c r="E13" s="4" t="s">
        <v>244</v>
      </c>
      <c r="F13" s="4" t="s">
        <v>229</v>
      </c>
      <c r="G13" s="11"/>
    </row>
    <row r="14" spans="1:7" ht="19.5" customHeight="1">
      <c r="A14" s="4">
        <v>10</v>
      </c>
      <c r="B14" s="8" t="s">
        <v>220</v>
      </c>
      <c r="C14" s="4">
        <v>10</v>
      </c>
      <c r="D14" s="4" t="s">
        <v>221</v>
      </c>
      <c r="E14" s="4" t="s">
        <v>222</v>
      </c>
      <c r="F14" s="4" t="s">
        <v>223</v>
      </c>
      <c r="G14" s="11"/>
    </row>
    <row r="15" spans="1:7" ht="19.5" customHeight="1">
      <c r="A15" s="4">
        <v>11</v>
      </c>
      <c r="B15" s="8" t="s">
        <v>224</v>
      </c>
      <c r="C15" s="4">
        <v>11</v>
      </c>
      <c r="D15" s="4"/>
      <c r="E15" s="4"/>
      <c r="F15" s="4" t="s">
        <v>223</v>
      </c>
      <c r="G15" s="11"/>
    </row>
    <row r="16" spans="1:10" s="10" customFormat="1" ht="19.5" customHeight="1">
      <c r="A16" s="4">
        <v>12</v>
      </c>
      <c r="B16" s="8" t="s">
        <v>225</v>
      </c>
      <c r="C16" s="4">
        <v>12</v>
      </c>
      <c r="D16" s="4"/>
      <c r="E16" s="4"/>
      <c r="F16" s="4" t="s">
        <v>223</v>
      </c>
      <c r="G16" s="11"/>
      <c r="H16"/>
      <c r="J16" s="10" t="s">
        <v>10</v>
      </c>
    </row>
    <row r="17" spans="1:7" ht="19.5" customHeight="1">
      <c r="A17" s="4">
        <v>13</v>
      </c>
      <c r="B17" s="6" t="s">
        <v>232</v>
      </c>
      <c r="C17" s="4">
        <v>14</v>
      </c>
      <c r="D17" s="4" t="s">
        <v>233</v>
      </c>
      <c r="E17" s="4" t="s">
        <v>234</v>
      </c>
      <c r="F17" s="4" t="s">
        <v>223</v>
      </c>
      <c r="G17" s="11"/>
    </row>
    <row r="18" spans="1:7" ht="19.5" customHeight="1">
      <c r="A18" s="4">
        <v>14</v>
      </c>
      <c r="B18" s="8" t="s">
        <v>252</v>
      </c>
      <c r="C18" s="4">
        <v>23</v>
      </c>
      <c r="D18" s="4"/>
      <c r="E18" s="4" t="s">
        <v>253</v>
      </c>
      <c r="F18" s="4" t="s">
        <v>223</v>
      </c>
      <c r="G18" s="11"/>
    </row>
    <row r="19" spans="1:7" ht="19.5" customHeight="1">
      <c r="A19" s="4">
        <v>15</v>
      </c>
      <c r="B19" s="8" t="s">
        <v>283</v>
      </c>
      <c r="C19" s="4">
        <v>34</v>
      </c>
      <c r="D19" s="4"/>
      <c r="E19" s="4"/>
      <c r="F19" s="4" t="s">
        <v>223</v>
      </c>
      <c r="G19" s="11"/>
    </row>
    <row r="20" spans="1:7" ht="19.5" customHeight="1">
      <c r="A20" s="4">
        <v>16</v>
      </c>
      <c r="B20" s="8" t="s">
        <v>310</v>
      </c>
      <c r="C20" s="4">
        <v>49</v>
      </c>
      <c r="D20" s="4" t="s">
        <v>311</v>
      </c>
      <c r="E20" s="4" t="s">
        <v>312</v>
      </c>
      <c r="F20" s="4" t="s">
        <v>223</v>
      </c>
      <c r="G20" s="11"/>
    </row>
    <row r="21" spans="1:7" ht="19.5" customHeight="1">
      <c r="A21" s="4">
        <v>17</v>
      </c>
      <c r="B21" s="6" t="s">
        <v>199</v>
      </c>
      <c r="C21" s="4">
        <v>5</v>
      </c>
      <c r="D21" s="4" t="s">
        <v>200</v>
      </c>
      <c r="E21" s="4" t="s">
        <v>205</v>
      </c>
      <c r="F21" s="4" t="s">
        <v>31</v>
      </c>
      <c r="G21" s="11">
        <v>9</v>
      </c>
    </row>
    <row r="22" spans="1:7" ht="19.5" customHeight="1">
      <c r="A22" s="4">
        <v>18</v>
      </c>
      <c r="B22" s="8" t="s">
        <v>173</v>
      </c>
      <c r="C22" s="4">
        <v>6</v>
      </c>
      <c r="D22" s="4">
        <v>3</v>
      </c>
      <c r="E22" s="4" t="s">
        <v>174</v>
      </c>
      <c r="F22" s="4" t="s">
        <v>31</v>
      </c>
      <c r="G22" s="11"/>
    </row>
    <row r="23" spans="1:7" ht="19.5" customHeight="1">
      <c r="A23" s="4">
        <v>19</v>
      </c>
      <c r="B23" s="8" t="s">
        <v>268</v>
      </c>
      <c r="C23" s="87">
        <v>31</v>
      </c>
      <c r="D23" s="4"/>
      <c r="E23" s="4" t="s">
        <v>269</v>
      </c>
      <c r="F23" s="4" t="s">
        <v>31</v>
      </c>
      <c r="G23" s="11"/>
    </row>
    <row r="24" spans="1:7" ht="19.5" customHeight="1">
      <c r="A24" s="4">
        <v>20</v>
      </c>
      <c r="B24" s="8" t="s">
        <v>272</v>
      </c>
      <c r="C24" s="4">
        <v>1</v>
      </c>
      <c r="D24" s="4">
        <v>1</v>
      </c>
      <c r="E24" s="4" t="s">
        <v>273</v>
      </c>
      <c r="F24" s="4" t="s">
        <v>31</v>
      </c>
      <c r="G24" s="11">
        <v>3</v>
      </c>
    </row>
    <row r="25" spans="1:7" ht="19.5" customHeight="1">
      <c r="A25" s="4">
        <v>21</v>
      </c>
      <c r="B25" s="6" t="s">
        <v>286</v>
      </c>
      <c r="C25" s="4">
        <v>40</v>
      </c>
      <c r="D25" s="4" t="s">
        <v>291</v>
      </c>
      <c r="E25" s="4" t="s">
        <v>287</v>
      </c>
      <c r="F25" s="4" t="s">
        <v>31</v>
      </c>
      <c r="G25" s="11"/>
    </row>
    <row r="26" spans="1:7" ht="19.5" customHeight="1">
      <c r="A26" s="4">
        <v>22</v>
      </c>
      <c r="B26" s="8" t="s">
        <v>294</v>
      </c>
      <c r="C26" s="4">
        <v>43</v>
      </c>
      <c r="D26" s="4"/>
      <c r="E26" s="4" t="s">
        <v>295</v>
      </c>
      <c r="F26" s="4" t="s">
        <v>31</v>
      </c>
      <c r="G26" s="11"/>
    </row>
    <row r="27" spans="1:7" ht="19.5" customHeight="1">
      <c r="A27" s="4">
        <v>23</v>
      </c>
      <c r="B27" s="6" t="s">
        <v>299</v>
      </c>
      <c r="C27" s="4">
        <v>46</v>
      </c>
      <c r="D27" s="4" t="s">
        <v>300</v>
      </c>
      <c r="E27" s="4" t="s">
        <v>301</v>
      </c>
      <c r="F27" s="4" t="s">
        <v>31</v>
      </c>
      <c r="G27" s="11"/>
    </row>
    <row r="28" spans="1:7" ht="19.5" customHeight="1">
      <c r="A28" s="4">
        <v>24</v>
      </c>
      <c r="B28" s="8" t="s">
        <v>304</v>
      </c>
      <c r="C28" s="4">
        <v>47</v>
      </c>
      <c r="D28" s="4" t="s">
        <v>305</v>
      </c>
      <c r="E28" s="4" t="s">
        <v>306</v>
      </c>
      <c r="F28" s="4" t="s">
        <v>31</v>
      </c>
      <c r="G28" s="11"/>
    </row>
    <row r="29" spans="1:7" ht="19.5" customHeight="1">
      <c r="A29" s="4">
        <v>25</v>
      </c>
      <c r="B29" s="6" t="s">
        <v>307</v>
      </c>
      <c r="C29" s="4">
        <v>48</v>
      </c>
      <c r="D29" s="4" t="s">
        <v>308</v>
      </c>
      <c r="E29" s="4" t="s">
        <v>309</v>
      </c>
      <c r="F29" s="4" t="s">
        <v>31</v>
      </c>
      <c r="G29" s="11"/>
    </row>
    <row r="30" spans="1:7" ht="19.5" customHeight="1">
      <c r="A30" s="4">
        <v>26</v>
      </c>
      <c r="B30" s="8" t="s">
        <v>202</v>
      </c>
      <c r="C30" s="4">
        <v>4</v>
      </c>
      <c r="D30" s="4" t="s">
        <v>203</v>
      </c>
      <c r="E30" s="4" t="s">
        <v>204</v>
      </c>
      <c r="F30" s="4" t="s">
        <v>24</v>
      </c>
      <c r="G30" s="11"/>
    </row>
    <row r="31" spans="1:7" ht="19.5" customHeight="1">
      <c r="A31" s="4">
        <v>27</v>
      </c>
      <c r="B31" s="8" t="s">
        <v>177</v>
      </c>
      <c r="C31" s="4">
        <v>2</v>
      </c>
      <c r="D31" s="4" t="s">
        <v>209</v>
      </c>
      <c r="E31" s="4" t="s">
        <v>210</v>
      </c>
      <c r="F31" s="4" t="s">
        <v>24</v>
      </c>
      <c r="G31" s="11"/>
    </row>
    <row r="32" spans="1:7" ht="19.5" customHeight="1">
      <c r="A32" s="4">
        <v>28</v>
      </c>
      <c r="B32" s="8" t="s">
        <v>213</v>
      </c>
      <c r="C32" s="4">
        <v>9</v>
      </c>
      <c r="D32" s="4" t="s">
        <v>214</v>
      </c>
      <c r="E32" s="4" t="s">
        <v>215</v>
      </c>
      <c r="F32" s="4" t="s">
        <v>24</v>
      </c>
      <c r="G32" s="11"/>
    </row>
    <row r="33" spans="1:7" ht="19.5" customHeight="1">
      <c r="A33" s="4">
        <v>29</v>
      </c>
      <c r="B33" s="8" t="s">
        <v>230</v>
      </c>
      <c r="C33" s="4">
        <v>17</v>
      </c>
      <c r="D33" s="4" t="s">
        <v>231</v>
      </c>
      <c r="E33" s="4"/>
      <c r="F33" s="4" t="s">
        <v>24</v>
      </c>
      <c r="G33" s="11"/>
    </row>
    <row r="34" spans="1:7" ht="19.5" customHeight="1">
      <c r="A34" s="4">
        <v>30</v>
      </c>
      <c r="B34" s="8" t="s">
        <v>249</v>
      </c>
      <c r="C34" s="4">
        <v>24</v>
      </c>
      <c r="D34" s="4" t="s">
        <v>250</v>
      </c>
      <c r="E34" s="4" t="s">
        <v>251</v>
      </c>
      <c r="F34" s="4" t="s">
        <v>24</v>
      </c>
      <c r="G34" s="11"/>
    </row>
    <row r="35" spans="1:7" ht="19.5" customHeight="1">
      <c r="A35" s="4">
        <v>31</v>
      </c>
      <c r="B35" s="6" t="s">
        <v>254</v>
      </c>
      <c r="C35" s="4">
        <v>22</v>
      </c>
      <c r="D35" s="4"/>
      <c r="E35" s="4" t="s">
        <v>255</v>
      </c>
      <c r="F35" s="4" t="s">
        <v>24</v>
      </c>
      <c r="G35" s="11"/>
    </row>
    <row r="36" spans="1:7" ht="19.5" customHeight="1">
      <c r="A36" s="4">
        <v>32</v>
      </c>
      <c r="B36" s="6" t="s">
        <v>256</v>
      </c>
      <c r="C36" s="4">
        <v>21</v>
      </c>
      <c r="D36" s="4" t="s">
        <v>257</v>
      </c>
      <c r="E36" s="4" t="s">
        <v>258</v>
      </c>
      <c r="F36" s="4" t="s">
        <v>24</v>
      </c>
      <c r="G36" s="11"/>
    </row>
    <row r="37" spans="1:7" ht="19.5" customHeight="1">
      <c r="A37" s="4">
        <v>33</v>
      </c>
      <c r="B37" s="8" t="s">
        <v>270</v>
      </c>
      <c r="C37" s="4">
        <v>32</v>
      </c>
      <c r="D37" s="4">
        <v>243</v>
      </c>
      <c r="E37" s="4" t="s">
        <v>271</v>
      </c>
      <c r="F37" s="4" t="s">
        <v>24</v>
      </c>
      <c r="G37" s="11"/>
    </row>
    <row r="38" spans="1:7" ht="19.5" customHeight="1">
      <c r="A38" s="4">
        <v>34</v>
      </c>
      <c r="B38" s="6" t="s">
        <v>277</v>
      </c>
      <c r="C38" s="4">
        <v>36</v>
      </c>
      <c r="D38" s="4" t="s">
        <v>278</v>
      </c>
      <c r="E38" s="4"/>
      <c r="F38" s="4" t="s">
        <v>24</v>
      </c>
      <c r="G38" s="11"/>
    </row>
    <row r="39" spans="1:7" ht="19.5" customHeight="1">
      <c r="A39" s="4">
        <v>35</v>
      </c>
      <c r="B39" s="6" t="s">
        <v>184</v>
      </c>
      <c r="C39" s="4">
        <v>37</v>
      </c>
      <c r="D39" s="4" t="s">
        <v>279</v>
      </c>
      <c r="E39" s="4" t="s">
        <v>280</v>
      </c>
      <c r="F39" s="4" t="s">
        <v>24</v>
      </c>
      <c r="G39" s="11">
        <v>15</v>
      </c>
    </row>
    <row r="40" spans="1:7" ht="19.5" customHeight="1">
      <c r="A40" s="4">
        <v>36</v>
      </c>
      <c r="B40" s="8" t="s">
        <v>284</v>
      </c>
      <c r="C40" s="4">
        <v>39</v>
      </c>
      <c r="D40" s="4"/>
      <c r="E40" s="4" t="s">
        <v>285</v>
      </c>
      <c r="F40" s="4" t="s">
        <v>24</v>
      </c>
      <c r="G40" s="11"/>
    </row>
    <row r="41" spans="1:7" ht="19.5" customHeight="1">
      <c r="A41" s="4">
        <v>37</v>
      </c>
      <c r="B41" s="8" t="s">
        <v>288</v>
      </c>
      <c r="C41" s="4">
        <v>41</v>
      </c>
      <c r="D41" s="4" t="s">
        <v>289</v>
      </c>
      <c r="E41" s="4" t="s">
        <v>290</v>
      </c>
      <c r="F41" s="4" t="s">
        <v>24</v>
      </c>
      <c r="G41" s="11"/>
    </row>
    <row r="42" spans="1:7" ht="19.5" customHeight="1">
      <c r="A42" s="4">
        <v>38</v>
      </c>
      <c r="B42" s="8" t="s">
        <v>206</v>
      </c>
      <c r="C42" s="4">
        <v>3</v>
      </c>
      <c r="D42" s="4" t="s">
        <v>207</v>
      </c>
      <c r="E42" s="4" t="s">
        <v>208</v>
      </c>
      <c r="F42" s="4" t="s">
        <v>40</v>
      </c>
      <c r="G42" s="11"/>
    </row>
    <row r="43" spans="1:7" ht="19.5" customHeight="1">
      <c r="A43" s="4">
        <v>39</v>
      </c>
      <c r="B43" s="73" t="s">
        <v>216</v>
      </c>
      <c r="C43" s="87">
        <v>13</v>
      </c>
      <c r="D43" s="82" t="s">
        <v>217</v>
      </c>
      <c r="E43" s="19" t="s">
        <v>218</v>
      </c>
      <c r="F43" s="4" t="s">
        <v>40</v>
      </c>
      <c r="G43" s="11"/>
    </row>
    <row r="44" spans="1:7" ht="19.5" customHeight="1">
      <c r="A44" s="4">
        <v>40</v>
      </c>
      <c r="B44" s="8" t="s">
        <v>219</v>
      </c>
      <c r="C44" s="4">
        <v>16</v>
      </c>
      <c r="D44" s="4"/>
      <c r="E44" s="4" t="s">
        <v>180</v>
      </c>
      <c r="F44" s="4" t="s">
        <v>40</v>
      </c>
      <c r="G44" s="11"/>
    </row>
    <row r="45" spans="1:7" ht="19.5" customHeight="1">
      <c r="A45" s="4">
        <v>41</v>
      </c>
      <c r="B45" s="8" t="s">
        <v>239</v>
      </c>
      <c r="C45" s="4">
        <v>28</v>
      </c>
      <c r="D45" s="4" t="s">
        <v>240</v>
      </c>
      <c r="E45" s="4" t="s">
        <v>241</v>
      </c>
      <c r="F45" s="4" t="s">
        <v>40</v>
      </c>
      <c r="G45" s="11"/>
    </row>
    <row r="46" spans="1:14" ht="19.5" customHeight="1">
      <c r="A46" s="4">
        <v>42</v>
      </c>
      <c r="B46" s="8" t="s">
        <v>193</v>
      </c>
      <c r="C46" s="4">
        <v>25</v>
      </c>
      <c r="D46" s="4" t="s">
        <v>194</v>
      </c>
      <c r="E46" s="4" t="s">
        <v>195</v>
      </c>
      <c r="F46" s="4" t="s">
        <v>40</v>
      </c>
      <c r="G46" s="11"/>
      <c r="N46" s="2"/>
    </row>
    <row r="47" spans="1:14" ht="19.5" customHeight="1">
      <c r="A47" s="4">
        <v>43</v>
      </c>
      <c r="B47" s="6" t="s">
        <v>259</v>
      </c>
      <c r="C47" s="4">
        <v>7</v>
      </c>
      <c r="D47" s="4" t="s">
        <v>260</v>
      </c>
      <c r="E47" s="4" t="s">
        <v>261</v>
      </c>
      <c r="F47" s="4" t="s">
        <v>40</v>
      </c>
      <c r="G47" s="11"/>
      <c r="N47" s="2"/>
    </row>
    <row r="48" spans="1:14" ht="19.5" customHeight="1">
      <c r="A48" s="4">
        <v>44</v>
      </c>
      <c r="B48" s="6" t="s">
        <v>276</v>
      </c>
      <c r="C48" s="4">
        <v>33</v>
      </c>
      <c r="D48" s="4" t="s">
        <v>274</v>
      </c>
      <c r="E48" s="4" t="s">
        <v>275</v>
      </c>
      <c r="F48" s="4" t="s">
        <v>40</v>
      </c>
      <c r="G48" s="11"/>
      <c r="N48" s="2"/>
    </row>
    <row r="49" spans="1:14" ht="19.5" customHeight="1">
      <c r="A49" s="4">
        <v>45</v>
      </c>
      <c r="B49" s="6" t="s">
        <v>292</v>
      </c>
      <c r="C49" s="4">
        <v>42</v>
      </c>
      <c r="D49" s="4"/>
      <c r="E49" s="4" t="s">
        <v>293</v>
      </c>
      <c r="F49" s="4" t="s">
        <v>40</v>
      </c>
      <c r="G49" s="11"/>
      <c r="N49" s="2"/>
    </row>
    <row r="50" spans="1:14" ht="19.5" customHeight="1">
      <c r="A50" s="4">
        <v>46</v>
      </c>
      <c r="B50" s="8" t="s">
        <v>302</v>
      </c>
      <c r="C50" s="4">
        <v>45</v>
      </c>
      <c r="D50" s="4"/>
      <c r="E50" s="4" t="s">
        <v>303</v>
      </c>
      <c r="F50" s="4" t="s">
        <v>40</v>
      </c>
      <c r="G50" s="11"/>
      <c r="N50" s="2"/>
    </row>
    <row r="51" spans="1:14" ht="19.5" customHeight="1">
      <c r="A51" s="4">
        <v>47</v>
      </c>
      <c r="B51" s="8" t="s">
        <v>316</v>
      </c>
      <c r="C51" s="4">
        <v>51</v>
      </c>
      <c r="D51" s="4" t="s">
        <v>317</v>
      </c>
      <c r="E51" s="4" t="s">
        <v>318</v>
      </c>
      <c r="F51" s="4" t="s">
        <v>40</v>
      </c>
      <c r="G51" s="11"/>
      <c r="N51" s="2"/>
    </row>
    <row r="52" spans="1:14" ht="19.5" customHeight="1">
      <c r="A52" s="4">
        <v>48</v>
      </c>
      <c r="B52" s="6" t="s">
        <v>211</v>
      </c>
      <c r="C52" s="4">
        <v>8</v>
      </c>
      <c r="D52" s="4" t="s">
        <v>212</v>
      </c>
      <c r="E52" s="4" t="s">
        <v>178</v>
      </c>
      <c r="F52" s="4" t="s">
        <v>179</v>
      </c>
      <c r="G52" s="11"/>
      <c r="N52" s="2"/>
    </row>
    <row r="53" spans="1:14" ht="19.5" customHeight="1">
      <c r="A53" s="4">
        <v>49</v>
      </c>
      <c r="B53" s="8" t="s">
        <v>262</v>
      </c>
      <c r="C53" s="4">
        <v>19</v>
      </c>
      <c r="D53" s="4" t="s">
        <v>263</v>
      </c>
      <c r="E53" s="4" t="s">
        <v>189</v>
      </c>
      <c r="F53" s="4" t="s">
        <v>179</v>
      </c>
      <c r="G53" s="11"/>
      <c r="N53" s="2"/>
    </row>
    <row r="54" spans="1:7" ht="19.5" customHeight="1">
      <c r="A54" s="4">
        <v>50</v>
      </c>
      <c r="B54" s="6" t="s">
        <v>181</v>
      </c>
      <c r="C54" s="4">
        <v>20</v>
      </c>
      <c r="D54" s="4" t="s">
        <v>182</v>
      </c>
      <c r="E54" s="4" t="s">
        <v>264</v>
      </c>
      <c r="F54" s="4" t="s">
        <v>179</v>
      </c>
      <c r="G54" s="11"/>
    </row>
    <row r="55" spans="1:14" ht="19.5" customHeight="1">
      <c r="A55" s="4">
        <v>51</v>
      </c>
      <c r="B55" s="6" t="s">
        <v>313</v>
      </c>
      <c r="C55" s="4">
        <v>50</v>
      </c>
      <c r="D55" s="4" t="s">
        <v>314</v>
      </c>
      <c r="E55" s="4" t="s">
        <v>315</v>
      </c>
      <c r="F55" s="4" t="s">
        <v>179</v>
      </c>
      <c r="G55" s="11"/>
      <c r="N55" s="2"/>
    </row>
    <row r="56" spans="1:7" ht="19.5" customHeight="1">
      <c r="A56" s="4">
        <v>52</v>
      </c>
      <c r="B56" s="8"/>
      <c r="C56" s="4"/>
      <c r="D56" s="4"/>
      <c r="E56" s="4"/>
      <c r="F56" s="4"/>
      <c r="G56" s="11"/>
    </row>
    <row r="57" spans="1:7" ht="19.5" customHeight="1">
      <c r="A57" s="4">
        <v>64</v>
      </c>
      <c r="B57" s="8"/>
      <c r="C57" s="4"/>
      <c r="D57" s="4"/>
      <c r="E57" s="4"/>
      <c r="F57" s="4"/>
      <c r="G57" s="11"/>
    </row>
    <row r="58" spans="1:7" ht="19.5" customHeight="1">
      <c r="A58" s="4">
        <v>65</v>
      </c>
      <c r="B58" s="8"/>
      <c r="C58" s="4"/>
      <c r="D58" s="4"/>
      <c r="E58" s="4"/>
      <c r="F58" s="4"/>
      <c r="G58" s="11"/>
    </row>
    <row r="59" spans="1:7" ht="19.5" customHeight="1">
      <c r="A59" s="4">
        <v>66</v>
      </c>
      <c r="B59" s="8"/>
      <c r="C59" s="4"/>
      <c r="D59" s="4"/>
      <c r="E59" s="4"/>
      <c r="F59" s="4"/>
      <c r="G59" s="11"/>
    </row>
    <row r="60" spans="1:7" ht="19.5" customHeight="1">
      <c r="A60" s="4">
        <v>67</v>
      </c>
      <c r="B60" s="9"/>
      <c r="C60" s="4"/>
      <c r="D60" s="4"/>
      <c r="E60" s="4"/>
      <c r="F60" s="4"/>
      <c r="G60" s="11"/>
    </row>
    <row r="61" spans="1:7" ht="19.5" customHeight="1">
      <c r="A61" s="4">
        <v>68</v>
      </c>
      <c r="B61" s="8"/>
      <c r="C61" s="4"/>
      <c r="D61" s="4"/>
      <c r="E61" s="4"/>
      <c r="F61" s="4"/>
      <c r="G61" s="11"/>
    </row>
    <row r="62" spans="1:7" ht="19.5" customHeight="1">
      <c r="A62" s="4">
        <v>69</v>
      </c>
      <c r="B62" s="6"/>
      <c r="C62" s="4"/>
      <c r="D62" s="4"/>
      <c r="E62" s="4"/>
      <c r="F62" s="4"/>
      <c r="G62" s="11"/>
    </row>
    <row r="63" spans="1:7" ht="19.5" customHeight="1">
      <c r="A63" s="4">
        <v>70</v>
      </c>
      <c r="B63" s="6"/>
      <c r="C63" s="4"/>
      <c r="D63" s="4"/>
      <c r="E63" s="4"/>
      <c r="F63" s="4"/>
      <c r="G63" s="11"/>
    </row>
    <row r="64" spans="1:7" ht="19.5" customHeight="1">
      <c r="A64" s="4">
        <v>71</v>
      </c>
      <c r="B64" s="8"/>
      <c r="C64" s="4"/>
      <c r="D64" s="4"/>
      <c r="E64" s="4"/>
      <c r="F64" s="4"/>
      <c r="G64" s="11"/>
    </row>
    <row r="65" spans="1:7" ht="19.5" customHeight="1">
      <c r="A65" s="4">
        <v>72</v>
      </c>
      <c r="B65" s="8"/>
      <c r="C65" s="4"/>
      <c r="D65" s="4"/>
      <c r="E65" s="4"/>
      <c r="F65" s="4"/>
      <c r="G65" s="11"/>
    </row>
    <row r="66" spans="1:7" ht="19.5" customHeight="1">
      <c r="A66" s="4">
        <v>73</v>
      </c>
      <c r="B66" s="8"/>
      <c r="C66" s="4"/>
      <c r="D66" s="4"/>
      <c r="E66" s="4"/>
      <c r="F66" s="4"/>
      <c r="G66" s="11"/>
    </row>
    <row r="67" spans="1:8" ht="19.5" customHeight="1">
      <c r="A67" s="4">
        <v>74</v>
      </c>
      <c r="B67" s="8"/>
      <c r="C67" s="4"/>
      <c r="D67" s="4"/>
      <c r="E67" s="4"/>
      <c r="F67" s="4"/>
      <c r="G67" s="11"/>
      <c r="H67" s="2"/>
    </row>
    <row r="68" spans="1:8" ht="19.5" customHeight="1">
      <c r="A68" s="4">
        <v>75</v>
      </c>
      <c r="B68" s="6"/>
      <c r="C68" s="4"/>
      <c r="D68" s="4"/>
      <c r="E68" s="4"/>
      <c r="F68" s="4"/>
      <c r="G68" s="11"/>
      <c r="H68" s="2"/>
    </row>
    <row r="69" spans="1:8" ht="19.5" customHeight="1">
      <c r="A69" s="4">
        <v>76</v>
      </c>
      <c r="B69" s="8"/>
      <c r="C69" s="4"/>
      <c r="D69" s="4"/>
      <c r="E69" s="4"/>
      <c r="F69" s="4"/>
      <c r="G69" s="11"/>
      <c r="H69" s="7"/>
    </row>
    <row r="70" spans="1:8" ht="19.5" customHeight="1">
      <c r="A70" s="4">
        <v>77</v>
      </c>
      <c r="B70" s="6"/>
      <c r="C70" s="4"/>
      <c r="D70" s="4"/>
      <c r="E70" s="4"/>
      <c r="F70" s="4"/>
      <c r="G70" s="11"/>
      <c r="H70" s="7"/>
    </row>
    <row r="71" spans="1:8" ht="19.5" customHeight="1">
      <c r="A71" s="4">
        <v>78</v>
      </c>
      <c r="B71" s="8"/>
      <c r="C71" s="4"/>
      <c r="D71" s="4"/>
      <c r="E71" s="4"/>
      <c r="F71" s="4"/>
      <c r="G71" s="11"/>
      <c r="H71" s="7"/>
    </row>
    <row r="72" spans="1:8" ht="19.5" customHeight="1">
      <c r="A72" s="4">
        <v>79</v>
      </c>
      <c r="B72" s="8"/>
      <c r="C72" s="4"/>
      <c r="D72" s="4"/>
      <c r="E72" s="4"/>
      <c r="F72" s="4"/>
      <c r="G72" s="11"/>
      <c r="H72" s="7"/>
    </row>
    <row r="73" spans="1:8" ht="19.5" customHeight="1">
      <c r="A73" s="4">
        <v>80</v>
      </c>
      <c r="B73" s="8"/>
      <c r="C73" s="4"/>
      <c r="D73" s="4"/>
      <c r="E73" s="4"/>
      <c r="F73" s="4"/>
      <c r="G73" s="11"/>
      <c r="H73" s="7"/>
    </row>
    <row r="74" ht="19.5" customHeight="1">
      <c r="E74" s="18" t="s">
        <v>11</v>
      </c>
    </row>
    <row r="76" ht="20.25">
      <c r="E76" s="12"/>
    </row>
  </sheetData>
  <sheetProtection/>
  <mergeCells count="7">
    <mergeCell ref="A1:G1"/>
    <mergeCell ref="B3:B4"/>
    <mergeCell ref="A3:A4"/>
    <mergeCell ref="F3:F4"/>
    <mergeCell ref="E3:E4"/>
    <mergeCell ref="C3:D3"/>
    <mergeCell ref="A2:M2"/>
  </mergeCells>
  <printOptions horizontalCentered="1"/>
  <pageMargins left="0.5905511811023623" right="0" top="0" bottom="0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zoomScale="75" zoomScaleNormal="75" zoomScalePageLayoutView="0" workbookViewId="0" topLeftCell="C36">
      <selection activeCell="P56" sqref="P56"/>
    </sheetView>
  </sheetViews>
  <sheetFormatPr defaultColWidth="9.00390625" defaultRowHeight="12.75"/>
  <cols>
    <col min="1" max="1" width="4.75390625" style="21" customWidth="1"/>
    <col min="2" max="2" width="18.125" style="21" customWidth="1"/>
    <col min="3" max="3" width="16.00390625" style="21" customWidth="1"/>
    <col min="4" max="4" width="5.875" style="21" customWidth="1"/>
    <col min="5" max="5" width="13.125" style="21" customWidth="1"/>
    <col min="6" max="6" width="12.625" style="21" customWidth="1"/>
    <col min="7" max="7" width="13.00390625" style="21" customWidth="1"/>
    <col min="8" max="8" width="9.75390625" style="21" customWidth="1"/>
    <col min="9" max="11" width="8.625" style="21" customWidth="1"/>
    <col min="12" max="12" width="10.25390625" style="21" customWidth="1"/>
    <col min="13" max="13" width="10.25390625" style="24" customWidth="1"/>
    <col min="14" max="14" width="7.625" style="23" customWidth="1"/>
    <col min="15" max="15" width="8.125" style="23" customWidth="1"/>
    <col min="16" max="16" width="7.00390625" style="23" customWidth="1"/>
    <col min="17" max="17" width="3.625" style="23" customWidth="1"/>
    <col min="18" max="18" width="8.125" style="23" customWidth="1"/>
    <col min="19" max="19" width="7.125" style="23" customWidth="1"/>
    <col min="20" max="20" width="11.375" style="23" customWidth="1"/>
    <col min="21" max="21" width="10.25390625" style="22" customWidth="1"/>
    <col min="22" max="16384" width="9.125" style="21" customWidth="1"/>
  </cols>
  <sheetData>
    <row r="1" spans="1:22" ht="18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40" customFormat="1" ht="18" customHeight="1">
      <c r="A2" s="102" t="s">
        <v>92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3:20" s="40" customFormat="1" ht="12.75">
      <c r="M3" s="42"/>
      <c r="N3" s="41"/>
      <c r="O3" s="41"/>
      <c r="P3" s="41"/>
      <c r="Q3" s="41"/>
      <c r="R3" s="41"/>
      <c r="S3" s="41"/>
      <c r="T3" s="41"/>
    </row>
    <row r="4" spans="1:22" s="34" customFormat="1" ht="39.75" customHeight="1" thickBot="1">
      <c r="A4" s="35" t="s">
        <v>91</v>
      </c>
      <c r="B4" s="35" t="s">
        <v>90</v>
      </c>
      <c r="C4" s="35" t="s">
        <v>5</v>
      </c>
      <c r="D4" s="35" t="s">
        <v>89</v>
      </c>
      <c r="E4" s="39" t="s">
        <v>88</v>
      </c>
      <c r="F4" s="39" t="s">
        <v>87</v>
      </c>
      <c r="G4" s="39" t="s">
        <v>86</v>
      </c>
      <c r="H4" s="39" t="s">
        <v>85</v>
      </c>
      <c r="I4" s="39" t="s">
        <v>84</v>
      </c>
      <c r="J4" s="39" t="s">
        <v>83</v>
      </c>
      <c r="K4" s="39" t="s">
        <v>82</v>
      </c>
      <c r="L4" s="39"/>
      <c r="M4" s="38" t="s">
        <v>81</v>
      </c>
      <c r="N4" s="37" t="s">
        <v>80</v>
      </c>
      <c r="O4" s="37" t="s">
        <v>79</v>
      </c>
      <c r="P4" s="37" t="s">
        <v>78</v>
      </c>
      <c r="Q4" s="37" t="s">
        <v>77</v>
      </c>
      <c r="R4" s="37" t="s">
        <v>76</v>
      </c>
      <c r="S4" s="37" t="s">
        <v>75</v>
      </c>
      <c r="T4" s="37" t="s">
        <v>74</v>
      </c>
      <c r="U4" s="36" t="s">
        <v>73</v>
      </c>
      <c r="V4" s="35" t="s">
        <v>1</v>
      </c>
    </row>
    <row r="5" spans="1:23" ht="42.75" customHeight="1" thickTop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22"/>
    </row>
    <row r="6" spans="1:23" ht="19.5" customHeight="1">
      <c r="A6" s="32">
        <v>1</v>
      </c>
      <c r="B6" s="32"/>
      <c r="C6" s="26" t="s">
        <v>72</v>
      </c>
      <c r="D6" s="26"/>
      <c r="E6" s="31">
        <v>29.1</v>
      </c>
      <c r="F6" s="31"/>
      <c r="G6" s="31"/>
      <c r="H6" s="31">
        <v>29.1</v>
      </c>
      <c r="I6" s="31">
        <v>7.3</v>
      </c>
      <c r="J6" s="31">
        <v>0.986</v>
      </c>
      <c r="K6" s="31">
        <f aca="true" t="shared" si="0" ref="K6:K14">J6+((0.06*I6)-0.15)</f>
        <v>1.274</v>
      </c>
      <c r="L6" s="31">
        <f aca="true" t="shared" si="1" ref="L6:L37">POWER((K6/J6),1/4)</f>
        <v>1.0661618253666716</v>
      </c>
      <c r="M6" s="30">
        <f aca="true" t="shared" si="2" ref="M6:M37">(SQRT(I6))*((1.25*(SQRT(H6)/I6)+0.075*((I6+SQRT(H6)))/(POWER(K6,1/3))))*L6</f>
        <v>5.190734224097492</v>
      </c>
      <c r="N6" s="29">
        <v>-0.015</v>
      </c>
      <c r="O6" s="29">
        <v>0.005</v>
      </c>
      <c r="P6" s="29"/>
      <c r="Q6" s="29"/>
      <c r="R6" s="29"/>
      <c r="S6" s="29"/>
      <c r="T6" s="28">
        <f aca="true" t="shared" si="3" ref="T6:T37">(N6+O6+P6+Q6+R6+S6)</f>
        <v>-0.009999999999999998</v>
      </c>
      <c r="U6" s="27">
        <f aca="true" t="shared" si="4" ref="U6:U37">M6*(100%+T6)</f>
        <v>5.138826881856517</v>
      </c>
      <c r="V6" s="26"/>
      <c r="W6" s="22"/>
    </row>
    <row r="7" spans="1:23" ht="19.5" customHeight="1">
      <c r="A7" s="32">
        <f aca="true" t="shared" si="5" ref="A7:A38">A6+1</f>
        <v>2</v>
      </c>
      <c r="B7" s="32"/>
      <c r="C7" s="33" t="s">
        <v>71</v>
      </c>
      <c r="D7" s="26"/>
      <c r="E7" s="31">
        <v>33.8</v>
      </c>
      <c r="F7" s="31"/>
      <c r="G7" s="31"/>
      <c r="H7" s="31">
        <f aca="true" t="shared" si="6" ref="H7:H12">IF(G7=0,E7,(E7+F7+G7)/2)</f>
        <v>33.8</v>
      </c>
      <c r="I7" s="31">
        <v>7.5</v>
      </c>
      <c r="J7" s="31">
        <v>1.655</v>
      </c>
      <c r="K7" s="31">
        <f t="shared" si="0"/>
        <v>1.955</v>
      </c>
      <c r="L7" s="31">
        <f t="shared" si="1"/>
        <v>1.042526710715542</v>
      </c>
      <c r="M7" s="30">
        <f t="shared" si="2"/>
        <v>5.046445447790128</v>
      </c>
      <c r="N7" s="29"/>
      <c r="O7" s="29">
        <v>0.005</v>
      </c>
      <c r="P7" s="29"/>
      <c r="Q7" s="29"/>
      <c r="R7" s="29">
        <v>0.005</v>
      </c>
      <c r="S7" s="29"/>
      <c r="T7" s="28">
        <f t="shared" si="3"/>
        <v>0.01</v>
      </c>
      <c r="U7" s="27">
        <f t="shared" si="4"/>
        <v>5.096909902268029</v>
      </c>
      <c r="V7" s="26"/>
      <c r="W7" s="22"/>
    </row>
    <row r="8" spans="1:23" ht="19.5" customHeight="1">
      <c r="A8" s="32">
        <f t="shared" si="5"/>
        <v>3</v>
      </c>
      <c r="B8" s="32"/>
      <c r="C8" s="26" t="s">
        <v>70</v>
      </c>
      <c r="D8" s="26"/>
      <c r="E8" s="31">
        <v>26.85</v>
      </c>
      <c r="F8" s="31"/>
      <c r="G8" s="31"/>
      <c r="H8" s="31">
        <f t="shared" si="6"/>
        <v>26.85</v>
      </c>
      <c r="I8" s="31">
        <v>6.43</v>
      </c>
      <c r="J8" s="31">
        <v>1.35</v>
      </c>
      <c r="K8" s="31">
        <f t="shared" si="0"/>
        <v>1.5858</v>
      </c>
      <c r="L8" s="31">
        <f t="shared" si="1"/>
        <v>1.0410669542956545</v>
      </c>
      <c r="M8" s="30">
        <f t="shared" si="2"/>
        <v>4.63070341861678</v>
      </c>
      <c r="N8" s="29"/>
      <c r="O8" s="29">
        <v>0.005</v>
      </c>
      <c r="P8" s="29"/>
      <c r="Q8" s="29"/>
      <c r="R8" s="29"/>
      <c r="S8" s="29"/>
      <c r="T8" s="28">
        <f t="shared" si="3"/>
        <v>0.005</v>
      </c>
      <c r="U8" s="27">
        <f t="shared" si="4"/>
        <v>4.653856935709864</v>
      </c>
      <c r="V8" s="26"/>
      <c r="W8" s="22"/>
    </row>
    <row r="9" spans="1:23" ht="19.5" customHeight="1">
      <c r="A9" s="32">
        <f t="shared" si="5"/>
        <v>4</v>
      </c>
      <c r="B9" s="32"/>
      <c r="C9" s="26" t="s">
        <v>69</v>
      </c>
      <c r="D9" s="26"/>
      <c r="E9" s="31">
        <v>20.3</v>
      </c>
      <c r="F9" s="31"/>
      <c r="G9" s="31"/>
      <c r="H9" s="31">
        <f t="shared" si="6"/>
        <v>20.3</v>
      </c>
      <c r="I9" s="31">
        <v>5.95</v>
      </c>
      <c r="J9" s="31">
        <v>0.92</v>
      </c>
      <c r="K9" s="31">
        <f t="shared" si="0"/>
        <v>1.127</v>
      </c>
      <c r="L9" s="31">
        <f t="shared" si="1"/>
        <v>1.0520442866433584</v>
      </c>
      <c r="M9" s="30">
        <f t="shared" si="2"/>
        <v>4.36275021875457</v>
      </c>
      <c r="N9" s="29">
        <v>-0.02</v>
      </c>
      <c r="O9" s="29">
        <v>0.005</v>
      </c>
      <c r="P9" s="29"/>
      <c r="Q9" s="29"/>
      <c r="R9" s="29"/>
      <c r="S9" s="29"/>
      <c r="T9" s="28">
        <f t="shared" si="3"/>
        <v>-0.015</v>
      </c>
      <c r="U9" s="27">
        <f t="shared" si="4"/>
        <v>4.297308965473252</v>
      </c>
      <c r="V9" s="26"/>
      <c r="W9" s="22"/>
    </row>
    <row r="10" spans="1:23" ht="19.5" customHeight="1">
      <c r="A10" s="32">
        <f t="shared" si="5"/>
        <v>5</v>
      </c>
      <c r="B10" s="32"/>
      <c r="C10" s="26" t="s">
        <v>68</v>
      </c>
      <c r="D10" s="26"/>
      <c r="E10" s="31">
        <v>32.57</v>
      </c>
      <c r="F10" s="31"/>
      <c r="G10" s="31"/>
      <c r="H10" s="31">
        <f t="shared" si="6"/>
        <v>32.57</v>
      </c>
      <c r="I10" s="31">
        <v>7.2</v>
      </c>
      <c r="J10" s="31">
        <v>1.52</v>
      </c>
      <c r="K10" s="31">
        <f t="shared" si="0"/>
        <v>1.802</v>
      </c>
      <c r="L10" s="31">
        <f t="shared" si="1"/>
        <v>1.0434647913876591</v>
      </c>
      <c r="M10" s="30">
        <f t="shared" si="2"/>
        <v>5.00145708441208</v>
      </c>
      <c r="N10" s="29"/>
      <c r="O10" s="29">
        <v>0.005</v>
      </c>
      <c r="P10" s="29"/>
      <c r="Q10" s="29"/>
      <c r="R10" s="29">
        <v>0.005</v>
      </c>
      <c r="S10" s="29"/>
      <c r="T10" s="28">
        <f t="shared" si="3"/>
        <v>0.01</v>
      </c>
      <c r="U10" s="27">
        <f t="shared" si="4"/>
        <v>5.051471655256201</v>
      </c>
      <c r="V10" s="26"/>
      <c r="W10" s="22"/>
    </row>
    <row r="11" spans="1:23" ht="19.5" customHeight="1">
      <c r="A11" s="32">
        <f t="shared" si="5"/>
        <v>6</v>
      </c>
      <c r="B11" s="32"/>
      <c r="C11" s="26" t="s">
        <v>67</v>
      </c>
      <c r="D11" s="26"/>
      <c r="E11" s="31">
        <v>27.7</v>
      </c>
      <c r="F11" s="31"/>
      <c r="G11" s="31"/>
      <c r="H11" s="31">
        <f t="shared" si="6"/>
        <v>27.7</v>
      </c>
      <c r="I11" s="31">
        <v>7.87</v>
      </c>
      <c r="J11" s="31">
        <v>1.8</v>
      </c>
      <c r="K11" s="31">
        <f t="shared" si="0"/>
        <v>2.1222000000000003</v>
      </c>
      <c r="L11" s="31">
        <f t="shared" si="1"/>
        <v>1.0420257502822239</v>
      </c>
      <c r="M11" s="30">
        <f t="shared" si="2"/>
        <v>4.684263895787263</v>
      </c>
      <c r="N11" s="29">
        <v>-0.02</v>
      </c>
      <c r="O11" s="29">
        <v>0.005</v>
      </c>
      <c r="P11" s="29"/>
      <c r="Q11" s="29"/>
      <c r="R11" s="29"/>
      <c r="S11" s="29"/>
      <c r="T11" s="28">
        <f t="shared" si="3"/>
        <v>-0.015</v>
      </c>
      <c r="U11" s="27">
        <f t="shared" si="4"/>
        <v>4.613999937350454</v>
      </c>
      <c r="V11" s="26"/>
      <c r="W11" s="22"/>
    </row>
    <row r="12" spans="1:23" ht="19.5" customHeight="1">
      <c r="A12" s="32">
        <f t="shared" si="5"/>
        <v>7</v>
      </c>
      <c r="B12" s="32"/>
      <c r="C12" s="26" t="s">
        <v>66</v>
      </c>
      <c r="D12" s="26"/>
      <c r="E12" s="31">
        <v>33.08</v>
      </c>
      <c r="F12" s="31"/>
      <c r="G12" s="31"/>
      <c r="H12" s="31">
        <f t="shared" si="6"/>
        <v>33.08</v>
      </c>
      <c r="I12" s="31">
        <v>7.2</v>
      </c>
      <c r="J12" s="31">
        <v>1.48</v>
      </c>
      <c r="K12" s="31">
        <f t="shared" si="0"/>
        <v>1.762</v>
      </c>
      <c r="L12" s="31">
        <f t="shared" si="1"/>
        <v>1.0445663883571785</v>
      </c>
      <c r="M12" s="30">
        <f t="shared" si="2"/>
        <v>5.052887819562116</v>
      </c>
      <c r="N12" s="29"/>
      <c r="O12" s="29">
        <v>0.005</v>
      </c>
      <c r="P12" s="29"/>
      <c r="Q12" s="29"/>
      <c r="R12" s="29">
        <v>0.005</v>
      </c>
      <c r="S12" s="29"/>
      <c r="T12" s="28">
        <f t="shared" si="3"/>
        <v>0.01</v>
      </c>
      <c r="U12" s="27">
        <f t="shared" si="4"/>
        <v>5.103416697757737</v>
      </c>
      <c r="V12" s="26"/>
      <c r="W12" s="22"/>
    </row>
    <row r="13" spans="1:23" ht="19.5" customHeight="1">
      <c r="A13" s="32">
        <f t="shared" si="5"/>
        <v>8</v>
      </c>
      <c r="B13" s="32"/>
      <c r="C13" s="26" t="s">
        <v>56</v>
      </c>
      <c r="D13" s="26">
        <v>1240</v>
      </c>
      <c r="E13" s="31">
        <v>33</v>
      </c>
      <c r="F13" s="31"/>
      <c r="G13" s="31"/>
      <c r="H13" s="31">
        <v>33</v>
      </c>
      <c r="I13" s="31">
        <v>8.05</v>
      </c>
      <c r="J13" s="31">
        <v>1.65</v>
      </c>
      <c r="K13" s="31">
        <f t="shared" si="0"/>
        <v>1.983</v>
      </c>
      <c r="L13" s="31">
        <f t="shared" si="1"/>
        <v>1.0470313670380862</v>
      </c>
      <c r="M13" s="30">
        <f t="shared" si="2"/>
        <v>5.096249191254966</v>
      </c>
      <c r="N13" s="29"/>
      <c r="O13" s="29"/>
      <c r="P13" s="29"/>
      <c r="Q13" s="29"/>
      <c r="R13" s="29"/>
      <c r="S13" s="29"/>
      <c r="T13" s="28">
        <f t="shared" si="3"/>
        <v>0</v>
      </c>
      <c r="U13" s="27">
        <f t="shared" si="4"/>
        <v>5.096249191254966</v>
      </c>
      <c r="V13" s="26"/>
      <c r="W13" s="22"/>
    </row>
    <row r="14" spans="1:23" ht="19.5" customHeight="1">
      <c r="A14" s="32">
        <f t="shared" si="5"/>
        <v>9</v>
      </c>
      <c r="B14" s="32"/>
      <c r="C14" s="26" t="s">
        <v>65</v>
      </c>
      <c r="D14" s="26"/>
      <c r="E14" s="31">
        <v>20.87</v>
      </c>
      <c r="F14" s="31"/>
      <c r="G14" s="31"/>
      <c r="H14" s="31">
        <f>IF(G14=0,E14,(E14+F14+G14)/2)</f>
        <v>20.87</v>
      </c>
      <c r="I14" s="31">
        <v>6.48</v>
      </c>
      <c r="J14" s="31">
        <v>0.9</v>
      </c>
      <c r="K14" s="31">
        <f t="shared" si="0"/>
        <v>1.1388</v>
      </c>
      <c r="L14" s="31">
        <f t="shared" si="1"/>
        <v>1.0605990585047378</v>
      </c>
      <c r="M14" s="30">
        <f t="shared" si="2"/>
        <v>4.521532321862299</v>
      </c>
      <c r="N14" s="29"/>
      <c r="O14" s="29"/>
      <c r="P14" s="29"/>
      <c r="Q14" s="29"/>
      <c r="R14" s="29"/>
      <c r="S14" s="29"/>
      <c r="T14" s="28">
        <f t="shared" si="3"/>
        <v>0</v>
      </c>
      <c r="U14" s="27">
        <f t="shared" si="4"/>
        <v>4.521532321862299</v>
      </c>
      <c r="V14" s="26"/>
      <c r="W14" s="22"/>
    </row>
    <row r="15" spans="1:23" ht="19.5" customHeight="1">
      <c r="A15" s="32">
        <f t="shared" si="5"/>
        <v>10</v>
      </c>
      <c r="B15" s="32"/>
      <c r="C15" s="26" t="s">
        <v>64</v>
      </c>
      <c r="D15" s="26"/>
      <c r="E15" s="31">
        <v>20.46</v>
      </c>
      <c r="F15" s="31"/>
      <c r="G15" s="31"/>
      <c r="H15" s="31">
        <v>19.85</v>
      </c>
      <c r="I15" s="31">
        <v>6.2</v>
      </c>
      <c r="J15" s="31">
        <v>1.13</v>
      </c>
      <c r="K15" s="31">
        <v>1.5</v>
      </c>
      <c r="L15" s="31">
        <f t="shared" si="1"/>
        <v>1.073379270791016</v>
      </c>
      <c r="M15" s="30">
        <f t="shared" si="2"/>
        <v>4.266619116749211</v>
      </c>
      <c r="N15" s="29"/>
      <c r="O15" s="29">
        <v>0.005</v>
      </c>
      <c r="P15" s="29"/>
      <c r="Q15" s="29"/>
      <c r="R15" s="29"/>
      <c r="S15" s="29"/>
      <c r="T15" s="28">
        <f t="shared" si="3"/>
        <v>0.005</v>
      </c>
      <c r="U15" s="27">
        <f t="shared" si="4"/>
        <v>4.287952212332956</v>
      </c>
      <c r="V15" s="26"/>
      <c r="W15" s="22"/>
    </row>
    <row r="16" spans="1:23" ht="19.5" customHeight="1">
      <c r="A16" s="32">
        <f t="shared" si="5"/>
        <v>11</v>
      </c>
      <c r="B16" s="32"/>
      <c r="C16" s="26" t="s">
        <v>63</v>
      </c>
      <c r="D16" s="26"/>
      <c r="E16" s="31">
        <v>33.81</v>
      </c>
      <c r="F16" s="31"/>
      <c r="G16" s="31"/>
      <c r="H16" s="31">
        <f>IF(G16=0,E16,(E16+F16+G16)/2)</f>
        <v>33.81</v>
      </c>
      <c r="I16" s="31">
        <v>7.5</v>
      </c>
      <c r="J16" s="31">
        <v>1.667</v>
      </c>
      <c r="K16" s="31">
        <f aca="true" t="shared" si="7" ref="K16:K47">J16+((0.06*I16)-0.15)</f>
        <v>1.967</v>
      </c>
      <c r="L16" s="31">
        <f t="shared" si="1"/>
        <v>1.0422386876162149</v>
      </c>
      <c r="M16" s="30">
        <f t="shared" si="2"/>
        <v>5.040962627427877</v>
      </c>
      <c r="N16" s="29"/>
      <c r="O16" s="29">
        <v>0.005</v>
      </c>
      <c r="P16" s="29"/>
      <c r="Q16" s="29"/>
      <c r="R16" s="29"/>
      <c r="S16" s="29"/>
      <c r="T16" s="28">
        <f t="shared" si="3"/>
        <v>0.005</v>
      </c>
      <c r="U16" s="27">
        <f t="shared" si="4"/>
        <v>5.066167440565016</v>
      </c>
      <c r="V16" s="26"/>
      <c r="W16" s="22"/>
    </row>
    <row r="17" spans="1:23" ht="19.5" customHeight="1">
      <c r="A17" s="32">
        <f t="shared" si="5"/>
        <v>12</v>
      </c>
      <c r="B17" s="32"/>
      <c r="C17" s="26" t="s">
        <v>62</v>
      </c>
      <c r="D17" s="26"/>
      <c r="E17" s="31">
        <v>21.78</v>
      </c>
      <c r="F17" s="31"/>
      <c r="G17" s="31"/>
      <c r="H17" s="31">
        <f>IF(G17=0,E17,(E17+F17+G17)/2)</f>
        <v>21.78</v>
      </c>
      <c r="I17" s="31">
        <v>6.2</v>
      </c>
      <c r="J17" s="31">
        <v>0.987</v>
      </c>
      <c r="K17" s="31">
        <f t="shared" si="7"/>
        <v>1.209</v>
      </c>
      <c r="L17" s="31">
        <f t="shared" si="1"/>
        <v>1.0520279714526173</v>
      </c>
      <c r="M17" s="30">
        <f t="shared" si="2"/>
        <v>4.468814843092877</v>
      </c>
      <c r="N17" s="29"/>
      <c r="O17" s="29">
        <v>0.005</v>
      </c>
      <c r="P17" s="29"/>
      <c r="Q17" s="29"/>
      <c r="R17" s="29">
        <v>0.005</v>
      </c>
      <c r="S17" s="29"/>
      <c r="T17" s="28">
        <f t="shared" si="3"/>
        <v>0.01</v>
      </c>
      <c r="U17" s="27">
        <f t="shared" si="4"/>
        <v>4.513502991523806</v>
      </c>
      <c r="V17" s="26"/>
      <c r="W17" s="22"/>
    </row>
    <row r="18" spans="1:23" ht="19.5" customHeight="1">
      <c r="A18" s="32">
        <f t="shared" si="5"/>
        <v>13</v>
      </c>
      <c r="B18" s="32"/>
      <c r="C18" s="26" t="s">
        <v>61</v>
      </c>
      <c r="D18" s="26"/>
      <c r="E18" s="31">
        <v>20.33</v>
      </c>
      <c r="F18" s="31"/>
      <c r="G18" s="31"/>
      <c r="H18" s="31">
        <f>IF(G18=0,E18,(E18+F18+G18)/2)</f>
        <v>20.33</v>
      </c>
      <c r="I18" s="31">
        <v>6.2</v>
      </c>
      <c r="J18" s="31">
        <v>1.136</v>
      </c>
      <c r="K18" s="31">
        <f t="shared" si="7"/>
        <v>1.3579999999999999</v>
      </c>
      <c r="L18" s="31">
        <f t="shared" si="1"/>
        <v>1.0456355968884326</v>
      </c>
      <c r="M18" s="30">
        <f t="shared" si="2"/>
        <v>4.255155154292762</v>
      </c>
      <c r="N18" s="29"/>
      <c r="O18" s="29">
        <v>0.005</v>
      </c>
      <c r="P18" s="29"/>
      <c r="Q18" s="29"/>
      <c r="R18" s="29"/>
      <c r="S18" s="29"/>
      <c r="T18" s="28">
        <f t="shared" si="3"/>
        <v>0.005</v>
      </c>
      <c r="U18" s="27">
        <f t="shared" si="4"/>
        <v>4.276430930064225</v>
      </c>
      <c r="V18" s="26"/>
      <c r="W18" s="22"/>
    </row>
    <row r="19" spans="1:23" ht="19.5" customHeight="1">
      <c r="A19" s="32">
        <f t="shared" si="5"/>
        <v>14</v>
      </c>
      <c r="B19" s="32" t="s">
        <v>60</v>
      </c>
      <c r="C19" s="26" t="s">
        <v>59</v>
      </c>
      <c r="D19" s="26"/>
      <c r="E19" s="31">
        <v>41.76</v>
      </c>
      <c r="F19" s="31"/>
      <c r="G19" s="31"/>
      <c r="H19" s="31">
        <f>IF(G19=0,E19,(E19+F19+G19)/2)</f>
        <v>41.76</v>
      </c>
      <c r="I19" s="31">
        <v>9.3</v>
      </c>
      <c r="J19" s="31">
        <v>3.4</v>
      </c>
      <c r="K19" s="31">
        <f t="shared" si="7"/>
        <v>3.808</v>
      </c>
      <c r="L19" s="31">
        <f t="shared" si="1"/>
        <v>1.0287373447220802</v>
      </c>
      <c r="M19" s="30">
        <f t="shared" si="2"/>
        <v>5.099888387000258</v>
      </c>
      <c r="N19" s="29"/>
      <c r="O19" s="29"/>
      <c r="P19" s="29"/>
      <c r="Q19" s="29"/>
      <c r="R19" s="29"/>
      <c r="S19" s="29"/>
      <c r="T19" s="28">
        <f t="shared" si="3"/>
        <v>0</v>
      </c>
      <c r="U19" s="27">
        <f t="shared" si="4"/>
        <v>5.099888387000258</v>
      </c>
      <c r="V19" s="26" t="s">
        <v>40</v>
      </c>
      <c r="W19" s="22"/>
    </row>
    <row r="20" spans="1:23" ht="19.5" customHeight="1">
      <c r="A20" s="32">
        <f t="shared" si="5"/>
        <v>15</v>
      </c>
      <c r="B20" s="32"/>
      <c r="C20" s="26" t="s">
        <v>58</v>
      </c>
      <c r="D20" s="26"/>
      <c r="E20" s="31">
        <v>21.8</v>
      </c>
      <c r="F20" s="31"/>
      <c r="G20" s="31"/>
      <c r="H20" s="31">
        <v>24.4</v>
      </c>
      <c r="I20" s="31">
        <v>6.5</v>
      </c>
      <c r="J20" s="31">
        <v>1.01</v>
      </c>
      <c r="K20" s="31">
        <f t="shared" si="7"/>
        <v>1.25</v>
      </c>
      <c r="L20" s="31">
        <f t="shared" si="1"/>
        <v>1.0547442337955502</v>
      </c>
      <c r="M20" s="30">
        <f t="shared" si="2"/>
        <v>4.696213786719118</v>
      </c>
      <c r="N20" s="29">
        <v>-0.015</v>
      </c>
      <c r="O20" s="29">
        <v>0</v>
      </c>
      <c r="P20" s="29"/>
      <c r="Q20" s="29"/>
      <c r="R20" s="29">
        <v>0.005</v>
      </c>
      <c r="S20" s="29"/>
      <c r="T20" s="28">
        <f t="shared" si="3"/>
        <v>-0.009999999999999998</v>
      </c>
      <c r="U20" s="27">
        <f t="shared" si="4"/>
        <v>4.649251648851926</v>
      </c>
      <c r="V20" s="26"/>
      <c r="W20" s="22"/>
    </row>
    <row r="21" spans="1:23" ht="19.5" customHeight="1">
      <c r="A21" s="32">
        <f t="shared" si="5"/>
        <v>16</v>
      </c>
      <c r="B21" s="32"/>
      <c r="C21" s="26" t="s">
        <v>57</v>
      </c>
      <c r="D21" s="26"/>
      <c r="E21" s="31">
        <v>30</v>
      </c>
      <c r="F21" s="31"/>
      <c r="G21" s="31"/>
      <c r="H21" s="31">
        <f aca="true" t="shared" si="8" ref="H21:H34">IF(G21=0,E21,(E21+F21+G21)/2)</f>
        <v>30</v>
      </c>
      <c r="I21" s="31">
        <v>7.49</v>
      </c>
      <c r="J21" s="31">
        <v>1.285</v>
      </c>
      <c r="K21" s="31">
        <f t="shared" si="7"/>
        <v>1.5844</v>
      </c>
      <c r="L21" s="31">
        <f t="shared" si="1"/>
        <v>1.0537568881446195</v>
      </c>
      <c r="M21" s="30">
        <f t="shared" si="2"/>
        <v>5.041997508297379</v>
      </c>
      <c r="N21" s="29"/>
      <c r="O21" s="29">
        <v>0.005</v>
      </c>
      <c r="P21" s="29"/>
      <c r="Q21" s="29"/>
      <c r="R21" s="29">
        <v>0.005</v>
      </c>
      <c r="S21" s="29"/>
      <c r="T21" s="28">
        <f t="shared" si="3"/>
        <v>0.01</v>
      </c>
      <c r="U21" s="27">
        <f t="shared" si="4"/>
        <v>5.092417483380353</v>
      </c>
      <c r="V21" s="26"/>
      <c r="W21" s="22"/>
    </row>
    <row r="22" spans="1:23" ht="19.5" customHeight="1">
      <c r="A22" s="32">
        <f t="shared" si="5"/>
        <v>17</v>
      </c>
      <c r="B22" s="32"/>
      <c r="C22" s="26" t="s">
        <v>56</v>
      </c>
      <c r="D22" s="26">
        <v>1242</v>
      </c>
      <c r="E22" s="31">
        <v>38.12</v>
      </c>
      <c r="F22" s="31"/>
      <c r="G22" s="31"/>
      <c r="H22" s="31">
        <f t="shared" si="8"/>
        <v>38.12</v>
      </c>
      <c r="I22" s="31">
        <v>8.05</v>
      </c>
      <c r="J22" s="31">
        <v>2.33</v>
      </c>
      <c r="K22" s="31">
        <f t="shared" si="7"/>
        <v>2.6630000000000003</v>
      </c>
      <c r="L22" s="31">
        <f t="shared" si="1"/>
        <v>1.033960174940999</v>
      </c>
      <c r="M22" s="30">
        <f t="shared" si="2"/>
        <v>5.070367135541029</v>
      </c>
      <c r="N22" s="29"/>
      <c r="O22" s="29">
        <v>0.005</v>
      </c>
      <c r="P22" s="29"/>
      <c r="Q22" s="29"/>
      <c r="R22" s="29"/>
      <c r="S22" s="29"/>
      <c r="T22" s="28">
        <f t="shared" si="3"/>
        <v>0.005</v>
      </c>
      <c r="U22" s="27">
        <f t="shared" si="4"/>
        <v>5.095718971218734</v>
      </c>
      <c r="V22" s="26"/>
      <c r="W22" s="22"/>
    </row>
    <row r="23" spans="1:23" ht="19.5" customHeight="1">
      <c r="A23" s="32">
        <f t="shared" si="5"/>
        <v>18</v>
      </c>
      <c r="B23" s="32"/>
      <c r="C23" s="26" t="s">
        <v>55</v>
      </c>
      <c r="D23" s="26"/>
      <c r="E23" s="31">
        <v>42</v>
      </c>
      <c r="F23" s="31"/>
      <c r="G23" s="31"/>
      <c r="H23" s="31">
        <f t="shared" si="8"/>
        <v>42</v>
      </c>
      <c r="I23" s="31">
        <v>8.8</v>
      </c>
      <c r="J23" s="31">
        <v>3.9</v>
      </c>
      <c r="K23" s="31">
        <f t="shared" si="7"/>
        <v>4.278</v>
      </c>
      <c r="L23" s="31">
        <f t="shared" si="1"/>
        <v>1.0233967732170057</v>
      </c>
      <c r="M23" s="30">
        <f t="shared" si="2"/>
        <v>4.937986782627902</v>
      </c>
      <c r="N23" s="29"/>
      <c r="O23" s="29"/>
      <c r="P23" s="29">
        <v>0.01</v>
      </c>
      <c r="Q23" s="29"/>
      <c r="R23" s="29"/>
      <c r="S23" s="29"/>
      <c r="T23" s="28">
        <f t="shared" si="3"/>
        <v>0.01</v>
      </c>
      <c r="U23" s="27">
        <f t="shared" si="4"/>
        <v>4.987366650454181</v>
      </c>
      <c r="V23" s="26"/>
      <c r="W23" s="22"/>
    </row>
    <row r="24" spans="1:23" ht="19.5" customHeight="1">
      <c r="A24" s="32">
        <f t="shared" si="5"/>
        <v>19</v>
      </c>
      <c r="B24" s="32"/>
      <c r="C24" s="26" t="s">
        <v>54</v>
      </c>
      <c r="D24" s="26"/>
      <c r="E24" s="31">
        <v>30</v>
      </c>
      <c r="F24" s="31">
        <v>41.8</v>
      </c>
      <c r="G24" s="31">
        <v>21.8</v>
      </c>
      <c r="H24" s="31">
        <f t="shared" si="8"/>
        <v>46.8</v>
      </c>
      <c r="I24" s="31">
        <v>7.55</v>
      </c>
      <c r="J24" s="31">
        <v>1.23</v>
      </c>
      <c r="K24" s="31">
        <f t="shared" si="7"/>
        <v>1.533</v>
      </c>
      <c r="L24" s="31">
        <f t="shared" si="1"/>
        <v>1.0565967265296397</v>
      </c>
      <c r="M24" s="30">
        <f t="shared" si="2"/>
        <v>6.005902276431723</v>
      </c>
      <c r="N24" s="29"/>
      <c r="O24" s="29">
        <v>0.005</v>
      </c>
      <c r="P24" s="29"/>
      <c r="Q24" s="29"/>
      <c r="R24" s="29"/>
      <c r="S24" s="29"/>
      <c r="T24" s="28">
        <f t="shared" si="3"/>
        <v>0.005</v>
      </c>
      <c r="U24" s="27">
        <f t="shared" si="4"/>
        <v>6.0359317878138805</v>
      </c>
      <c r="V24" s="26"/>
      <c r="W24" s="22"/>
    </row>
    <row r="25" spans="1:23" ht="19.5" customHeight="1">
      <c r="A25" s="32">
        <f t="shared" si="5"/>
        <v>20</v>
      </c>
      <c r="B25" s="32"/>
      <c r="C25" s="26" t="s">
        <v>53</v>
      </c>
      <c r="D25" s="26"/>
      <c r="E25" s="31">
        <v>18.5</v>
      </c>
      <c r="F25" s="31"/>
      <c r="G25" s="31"/>
      <c r="H25" s="31">
        <f t="shared" si="8"/>
        <v>18.5</v>
      </c>
      <c r="I25" s="31">
        <v>5.35</v>
      </c>
      <c r="J25" s="31">
        <v>0.67</v>
      </c>
      <c r="K25" s="31">
        <f t="shared" si="7"/>
        <v>0.841</v>
      </c>
      <c r="L25" s="31">
        <f t="shared" si="1"/>
        <v>1.058474252622647</v>
      </c>
      <c r="M25" s="30">
        <f t="shared" si="2"/>
        <v>4.337803643923788</v>
      </c>
      <c r="N25" s="29">
        <v>-0.015</v>
      </c>
      <c r="O25" s="29">
        <v>0.005</v>
      </c>
      <c r="P25" s="29"/>
      <c r="Q25" s="29"/>
      <c r="R25" s="29"/>
      <c r="S25" s="29"/>
      <c r="T25" s="28">
        <f t="shared" si="3"/>
        <v>-0.009999999999999998</v>
      </c>
      <c r="U25" s="27">
        <f t="shared" si="4"/>
        <v>4.29442560748455</v>
      </c>
      <c r="V25" s="26"/>
      <c r="W25" s="22"/>
    </row>
    <row r="26" spans="1:23" ht="19.5" customHeight="1">
      <c r="A26" s="32">
        <f t="shared" si="5"/>
        <v>21</v>
      </c>
      <c r="B26" s="32"/>
      <c r="C26" s="26" t="s">
        <v>52</v>
      </c>
      <c r="D26" s="26"/>
      <c r="E26" s="31">
        <v>23.53</v>
      </c>
      <c r="F26" s="31"/>
      <c r="G26" s="31"/>
      <c r="H26" s="31">
        <f t="shared" si="8"/>
        <v>23.53</v>
      </c>
      <c r="I26" s="31">
        <v>6.2</v>
      </c>
      <c r="J26" s="31">
        <v>1.063</v>
      </c>
      <c r="K26" s="31">
        <f t="shared" si="7"/>
        <v>1.285</v>
      </c>
      <c r="L26" s="31">
        <f t="shared" si="1"/>
        <v>1.048558018661445</v>
      </c>
      <c r="M26" s="30">
        <f t="shared" si="2"/>
        <v>4.543796424112911</v>
      </c>
      <c r="N26" s="29"/>
      <c r="O26" s="29">
        <v>0.005</v>
      </c>
      <c r="P26" s="29"/>
      <c r="Q26" s="29"/>
      <c r="R26" s="29"/>
      <c r="S26" s="29"/>
      <c r="T26" s="28">
        <f t="shared" si="3"/>
        <v>0.005</v>
      </c>
      <c r="U26" s="27">
        <f t="shared" si="4"/>
        <v>4.566515406233475</v>
      </c>
      <c r="V26" s="26"/>
      <c r="W26" s="22"/>
    </row>
    <row r="27" spans="1:23" ht="19.5" customHeight="1">
      <c r="A27" s="32">
        <f t="shared" si="5"/>
        <v>22</v>
      </c>
      <c r="B27" s="32"/>
      <c r="C27" s="26">
        <v>376</v>
      </c>
      <c r="D27" s="26"/>
      <c r="E27" s="31">
        <v>31.56</v>
      </c>
      <c r="F27" s="31"/>
      <c r="G27" s="31"/>
      <c r="H27" s="31">
        <f t="shared" si="8"/>
        <v>31.56</v>
      </c>
      <c r="I27" s="31">
        <v>7.2</v>
      </c>
      <c r="J27" s="31">
        <v>1.592</v>
      </c>
      <c r="K27" s="31">
        <f t="shared" si="7"/>
        <v>1.874</v>
      </c>
      <c r="L27" s="31">
        <f t="shared" si="1"/>
        <v>1.0416135738304422</v>
      </c>
      <c r="M27" s="30">
        <f t="shared" si="2"/>
        <v>4.905298440736858</v>
      </c>
      <c r="N27" s="29"/>
      <c r="O27" s="29">
        <v>0.005</v>
      </c>
      <c r="P27" s="29"/>
      <c r="Q27" s="29"/>
      <c r="R27" s="29">
        <v>0.005</v>
      </c>
      <c r="S27" s="29"/>
      <c r="T27" s="28">
        <f t="shared" si="3"/>
        <v>0.01</v>
      </c>
      <c r="U27" s="27">
        <f t="shared" si="4"/>
        <v>4.954351425144226</v>
      </c>
      <c r="V27" s="26"/>
      <c r="W27" s="22"/>
    </row>
    <row r="28" spans="1:23" ht="19.5" customHeight="1">
      <c r="A28" s="32">
        <f t="shared" si="5"/>
        <v>23</v>
      </c>
      <c r="B28" s="32"/>
      <c r="C28" s="26" t="s">
        <v>51</v>
      </c>
      <c r="D28" s="26"/>
      <c r="E28" s="31">
        <v>27</v>
      </c>
      <c r="F28" s="31"/>
      <c r="G28" s="31"/>
      <c r="H28" s="31">
        <f t="shared" si="8"/>
        <v>27</v>
      </c>
      <c r="I28" s="31">
        <v>7.8</v>
      </c>
      <c r="J28" s="31">
        <v>1.8</v>
      </c>
      <c r="K28" s="31">
        <f t="shared" si="7"/>
        <v>2.118</v>
      </c>
      <c r="L28" s="31">
        <f t="shared" si="1"/>
        <v>1.0415098045713245</v>
      </c>
      <c r="M28" s="30">
        <f t="shared" si="2"/>
        <v>4.629912397683675</v>
      </c>
      <c r="N28" s="29"/>
      <c r="O28" s="29"/>
      <c r="P28" s="29"/>
      <c r="Q28" s="29"/>
      <c r="R28" s="29"/>
      <c r="S28" s="29"/>
      <c r="T28" s="28">
        <f t="shared" si="3"/>
        <v>0</v>
      </c>
      <c r="U28" s="27">
        <f t="shared" si="4"/>
        <v>4.629912397683675</v>
      </c>
      <c r="V28" s="26"/>
      <c r="W28" s="22"/>
    </row>
    <row r="29" spans="1:23" ht="19.5" customHeight="1">
      <c r="A29" s="32">
        <f t="shared" si="5"/>
        <v>24</v>
      </c>
      <c r="B29" s="32"/>
      <c r="C29" s="26" t="s">
        <v>50</v>
      </c>
      <c r="D29" s="26"/>
      <c r="E29" s="31">
        <v>30</v>
      </c>
      <c r="F29" s="31"/>
      <c r="G29" s="31"/>
      <c r="H29" s="31">
        <f t="shared" si="8"/>
        <v>30</v>
      </c>
      <c r="I29" s="31">
        <v>7.8</v>
      </c>
      <c r="J29" s="31">
        <v>2.5</v>
      </c>
      <c r="K29" s="31">
        <f t="shared" si="7"/>
        <v>2.818</v>
      </c>
      <c r="L29" s="31">
        <f t="shared" si="1"/>
        <v>1.0303867017770367</v>
      </c>
      <c r="M29" s="30">
        <f t="shared" si="2"/>
        <v>4.554727233876719</v>
      </c>
      <c r="N29" s="29">
        <v>-0.015</v>
      </c>
      <c r="O29" s="29">
        <v>0.005</v>
      </c>
      <c r="P29" s="29"/>
      <c r="Q29" s="29"/>
      <c r="R29" s="29"/>
      <c r="S29" s="29"/>
      <c r="T29" s="28">
        <f t="shared" si="3"/>
        <v>-0.009999999999999998</v>
      </c>
      <c r="U29" s="27">
        <f t="shared" si="4"/>
        <v>4.509179961537951</v>
      </c>
      <c r="V29" s="26"/>
      <c r="W29" s="22"/>
    </row>
    <row r="30" spans="1:23" ht="19.5" customHeight="1">
      <c r="A30" s="32">
        <f t="shared" si="5"/>
        <v>25</v>
      </c>
      <c r="B30" s="32"/>
      <c r="C30" s="26" t="s">
        <v>36</v>
      </c>
      <c r="D30" s="26"/>
      <c r="E30" s="31">
        <v>32.45</v>
      </c>
      <c r="F30" s="31"/>
      <c r="G30" s="31"/>
      <c r="H30" s="31">
        <f t="shared" si="8"/>
        <v>32.45</v>
      </c>
      <c r="I30" s="31">
        <v>7.25</v>
      </c>
      <c r="J30" s="31">
        <v>2.3</v>
      </c>
      <c r="K30" s="31">
        <f t="shared" si="7"/>
        <v>2.585</v>
      </c>
      <c r="L30" s="31">
        <f t="shared" si="1"/>
        <v>1.0296347176229736</v>
      </c>
      <c r="M30" s="30">
        <f t="shared" si="2"/>
        <v>4.68435535287118</v>
      </c>
      <c r="N30" s="29">
        <v>-0.025</v>
      </c>
      <c r="O30" s="29">
        <v>0.005</v>
      </c>
      <c r="P30" s="29"/>
      <c r="Q30" s="29"/>
      <c r="R30" s="29"/>
      <c r="S30" s="29"/>
      <c r="T30" s="28">
        <f t="shared" si="3"/>
        <v>-0.02</v>
      </c>
      <c r="U30" s="27">
        <f t="shared" si="4"/>
        <v>4.590668245813757</v>
      </c>
      <c r="V30" s="26"/>
      <c r="W30" s="22"/>
    </row>
    <row r="31" spans="1:23" ht="19.5" customHeight="1">
      <c r="A31" s="32">
        <f t="shared" si="5"/>
        <v>26</v>
      </c>
      <c r="B31" s="32"/>
      <c r="C31" s="26" t="s">
        <v>49</v>
      </c>
      <c r="D31" s="26"/>
      <c r="E31" s="31">
        <v>19.6</v>
      </c>
      <c r="F31" s="31"/>
      <c r="G31" s="31"/>
      <c r="H31" s="31">
        <f t="shared" si="8"/>
        <v>19.6</v>
      </c>
      <c r="I31" s="31">
        <v>7.1</v>
      </c>
      <c r="J31" s="31">
        <v>1.2</v>
      </c>
      <c r="K31" s="31">
        <f t="shared" si="7"/>
        <v>1.476</v>
      </c>
      <c r="L31" s="31">
        <f t="shared" si="1"/>
        <v>1.0531161619882878</v>
      </c>
      <c r="M31" s="30">
        <f t="shared" si="2"/>
        <v>4.317911089852992</v>
      </c>
      <c r="N31" s="29">
        <v>-0.025</v>
      </c>
      <c r="O31" s="29">
        <v>0.005</v>
      </c>
      <c r="P31" s="29"/>
      <c r="Q31" s="29"/>
      <c r="R31" s="29"/>
      <c r="S31" s="29"/>
      <c r="T31" s="28">
        <f t="shared" si="3"/>
        <v>-0.02</v>
      </c>
      <c r="U31" s="27">
        <f t="shared" si="4"/>
        <v>4.231552868055933</v>
      </c>
      <c r="V31" s="26" t="s">
        <v>47</v>
      </c>
      <c r="W31" s="22"/>
    </row>
    <row r="32" spans="1:23" ht="19.5" customHeight="1">
      <c r="A32" s="32">
        <f t="shared" si="5"/>
        <v>27</v>
      </c>
      <c r="B32" s="32"/>
      <c r="C32" s="26" t="s">
        <v>48</v>
      </c>
      <c r="D32" s="26"/>
      <c r="E32" s="31">
        <v>20</v>
      </c>
      <c r="F32" s="31"/>
      <c r="G32" s="31"/>
      <c r="H32" s="31">
        <f t="shared" si="8"/>
        <v>20</v>
      </c>
      <c r="I32" s="31">
        <v>6.8</v>
      </c>
      <c r="J32" s="31">
        <v>1.2</v>
      </c>
      <c r="K32" s="31">
        <f t="shared" si="7"/>
        <v>1.458</v>
      </c>
      <c r="L32" s="31">
        <f t="shared" si="1"/>
        <v>1.049890653474175</v>
      </c>
      <c r="M32" s="30">
        <f t="shared" si="2"/>
        <v>4.291859170671958</v>
      </c>
      <c r="N32" s="29">
        <v>-0.025</v>
      </c>
      <c r="O32" s="29"/>
      <c r="P32" s="29"/>
      <c r="Q32" s="29"/>
      <c r="R32" s="29"/>
      <c r="S32" s="29"/>
      <c r="T32" s="28">
        <f t="shared" si="3"/>
        <v>-0.025</v>
      </c>
      <c r="U32" s="27">
        <f t="shared" si="4"/>
        <v>4.184562691405159</v>
      </c>
      <c r="V32" s="26" t="s">
        <v>47</v>
      </c>
      <c r="W32" s="22"/>
    </row>
    <row r="33" spans="1:23" ht="19.5" customHeight="1">
      <c r="A33" s="32">
        <f t="shared" si="5"/>
        <v>28</v>
      </c>
      <c r="B33" s="32"/>
      <c r="C33" s="26" t="s">
        <v>46</v>
      </c>
      <c r="D33" s="26"/>
      <c r="E33" s="31">
        <v>40</v>
      </c>
      <c r="F33" s="31"/>
      <c r="G33" s="31"/>
      <c r="H33" s="31">
        <f t="shared" si="8"/>
        <v>40</v>
      </c>
      <c r="I33" s="31">
        <v>9.68</v>
      </c>
      <c r="J33" s="31">
        <v>4</v>
      </c>
      <c r="K33" s="31">
        <f t="shared" si="7"/>
        <v>4.4308</v>
      </c>
      <c r="L33" s="31">
        <f t="shared" si="1"/>
        <v>1.0259012026362502</v>
      </c>
      <c r="M33" s="30">
        <f t="shared" si="2"/>
        <v>4.939474914232755</v>
      </c>
      <c r="N33" s="29">
        <v>-0.005</v>
      </c>
      <c r="O33" s="29">
        <v>0.005</v>
      </c>
      <c r="P33" s="29"/>
      <c r="Q33" s="29"/>
      <c r="R33" s="29"/>
      <c r="S33" s="29"/>
      <c r="T33" s="28">
        <f t="shared" si="3"/>
        <v>0</v>
      </c>
      <c r="U33" s="27">
        <f t="shared" si="4"/>
        <v>4.939474914232755</v>
      </c>
      <c r="V33" s="26" t="s">
        <v>45</v>
      </c>
      <c r="W33" s="22"/>
    </row>
    <row r="34" spans="1:23" ht="19.5" customHeight="1">
      <c r="A34" s="32">
        <f t="shared" si="5"/>
        <v>29</v>
      </c>
      <c r="B34" s="32"/>
      <c r="C34" s="26"/>
      <c r="D34" s="26"/>
      <c r="E34" s="31">
        <v>26</v>
      </c>
      <c r="F34" s="31"/>
      <c r="G34" s="31"/>
      <c r="H34" s="31">
        <f t="shared" si="8"/>
        <v>26</v>
      </c>
      <c r="I34" s="31">
        <v>7.2</v>
      </c>
      <c r="J34" s="31">
        <v>1.45</v>
      </c>
      <c r="K34" s="31">
        <f t="shared" si="7"/>
        <v>1.732</v>
      </c>
      <c r="L34" s="31">
        <f t="shared" si="1"/>
        <v>1.0454300307279005</v>
      </c>
      <c r="M34" s="30">
        <f t="shared" si="2"/>
        <v>4.637929770799351</v>
      </c>
      <c r="N34" s="29"/>
      <c r="O34" s="29">
        <v>0.005</v>
      </c>
      <c r="P34" s="29"/>
      <c r="Q34" s="29"/>
      <c r="R34" s="29"/>
      <c r="S34" s="29"/>
      <c r="T34" s="28">
        <f t="shared" si="3"/>
        <v>0.005</v>
      </c>
      <c r="U34" s="27">
        <f t="shared" si="4"/>
        <v>4.661119419653348</v>
      </c>
      <c r="V34" s="26"/>
      <c r="W34" s="22"/>
    </row>
    <row r="35" spans="1:23" ht="19.5" customHeight="1">
      <c r="A35" s="32">
        <f t="shared" si="5"/>
        <v>30</v>
      </c>
      <c r="B35" s="32"/>
      <c r="C35" s="26" t="s">
        <v>44</v>
      </c>
      <c r="D35" s="26"/>
      <c r="E35" s="31">
        <v>23</v>
      </c>
      <c r="F35" s="31"/>
      <c r="G35" s="31"/>
      <c r="H35" s="31">
        <v>19.5</v>
      </c>
      <c r="I35" s="31">
        <v>7.25</v>
      </c>
      <c r="J35" s="31">
        <v>1.1</v>
      </c>
      <c r="K35" s="31">
        <f t="shared" si="7"/>
        <v>1.3850000000000002</v>
      </c>
      <c r="L35" s="31">
        <f t="shared" si="1"/>
        <v>1.0592885356166375</v>
      </c>
      <c r="M35" s="30">
        <f t="shared" si="2"/>
        <v>4.410347465020445</v>
      </c>
      <c r="N35" s="29">
        <v>-0.015</v>
      </c>
      <c r="O35" s="29">
        <v>0.005</v>
      </c>
      <c r="P35" s="29"/>
      <c r="Q35" s="29"/>
      <c r="R35" s="29"/>
      <c r="S35" s="29"/>
      <c r="T35" s="28">
        <f t="shared" si="3"/>
        <v>-0.009999999999999998</v>
      </c>
      <c r="U35" s="27">
        <f t="shared" si="4"/>
        <v>4.366243990370241</v>
      </c>
      <c r="V35" s="26" t="s">
        <v>24</v>
      </c>
      <c r="W35" s="22"/>
    </row>
    <row r="36" spans="1:23" ht="19.5" customHeight="1">
      <c r="A36" s="32">
        <f t="shared" si="5"/>
        <v>31</v>
      </c>
      <c r="B36" s="32"/>
      <c r="C36" s="26" t="s">
        <v>43</v>
      </c>
      <c r="D36" s="26"/>
      <c r="E36" s="31">
        <v>28</v>
      </c>
      <c r="F36" s="31"/>
      <c r="G36" s="31"/>
      <c r="H36" s="31">
        <f aca="true" t="shared" si="9" ref="H36:H46">IF(G36=0,E36,(E36+F36+G36)/2)</f>
        <v>28</v>
      </c>
      <c r="I36" s="31">
        <v>8.2</v>
      </c>
      <c r="J36" s="31">
        <v>3.2</v>
      </c>
      <c r="K36" s="31">
        <f t="shared" si="7"/>
        <v>3.5420000000000003</v>
      </c>
      <c r="L36" s="31">
        <f t="shared" si="1"/>
        <v>1.0257101299222118</v>
      </c>
      <c r="M36" s="30">
        <f t="shared" si="2"/>
        <v>4.318938681747929</v>
      </c>
      <c r="N36" s="29">
        <v>-0.015</v>
      </c>
      <c r="O36" s="29">
        <v>0.005</v>
      </c>
      <c r="P36" s="29"/>
      <c r="Q36" s="29"/>
      <c r="R36" s="29"/>
      <c r="S36" s="29"/>
      <c r="T36" s="28">
        <f t="shared" si="3"/>
        <v>-0.009999999999999998</v>
      </c>
      <c r="U36" s="27">
        <f t="shared" si="4"/>
        <v>4.27574929493045</v>
      </c>
      <c r="V36" s="26" t="s">
        <v>31</v>
      </c>
      <c r="W36" s="22"/>
    </row>
    <row r="37" spans="1:23" ht="19.5" customHeight="1">
      <c r="A37" s="32">
        <f t="shared" si="5"/>
        <v>32</v>
      </c>
      <c r="B37" s="32"/>
      <c r="C37" s="26" t="s">
        <v>42</v>
      </c>
      <c r="D37" s="26"/>
      <c r="E37" s="31">
        <v>25</v>
      </c>
      <c r="F37" s="31"/>
      <c r="G37" s="31"/>
      <c r="H37" s="31">
        <f t="shared" si="9"/>
        <v>25</v>
      </c>
      <c r="I37" s="31">
        <v>7.99</v>
      </c>
      <c r="J37" s="31">
        <v>2.49</v>
      </c>
      <c r="K37" s="31">
        <f t="shared" si="7"/>
        <v>2.8194000000000004</v>
      </c>
      <c r="L37" s="31">
        <f t="shared" si="1"/>
        <v>1.0315477522732575</v>
      </c>
      <c r="M37" s="30">
        <f t="shared" si="2"/>
        <v>4.291701721390784</v>
      </c>
      <c r="N37" s="29">
        <v>-0.025</v>
      </c>
      <c r="O37" s="29">
        <v>0.005</v>
      </c>
      <c r="P37" s="29"/>
      <c r="Q37" s="29"/>
      <c r="R37" s="29"/>
      <c r="S37" s="29"/>
      <c r="T37" s="28">
        <f t="shared" si="3"/>
        <v>-0.02</v>
      </c>
      <c r="U37" s="27">
        <f t="shared" si="4"/>
        <v>4.205867686962969</v>
      </c>
      <c r="V37" s="26" t="s">
        <v>31</v>
      </c>
      <c r="W37" s="22"/>
    </row>
    <row r="38" spans="1:23" ht="19.5" customHeight="1">
      <c r="A38" s="32">
        <f t="shared" si="5"/>
        <v>33</v>
      </c>
      <c r="B38" s="32"/>
      <c r="C38" s="26" t="s">
        <v>41</v>
      </c>
      <c r="D38" s="26"/>
      <c r="E38" s="31">
        <v>30</v>
      </c>
      <c r="F38" s="31"/>
      <c r="G38" s="31"/>
      <c r="H38" s="31">
        <f t="shared" si="9"/>
        <v>30</v>
      </c>
      <c r="I38" s="31">
        <v>7.3</v>
      </c>
      <c r="J38" s="31">
        <v>1.7</v>
      </c>
      <c r="K38" s="31">
        <f t="shared" si="7"/>
        <v>1.988</v>
      </c>
      <c r="L38" s="31">
        <f aca="true" t="shared" si="10" ref="L38:L69">POWER((K38/J38),1/4)</f>
        <v>1.0399006859276283</v>
      </c>
      <c r="M38" s="30">
        <f aca="true" t="shared" si="11" ref="M38:M69">(SQRT(I38))*((1.25*(SQRT(H38)/I38)+0.075*((I38+SQRT(H38)))/(POWER(K38,1/3))))*L38</f>
        <v>4.776431392490259</v>
      </c>
      <c r="N38" s="29">
        <v>-0.005</v>
      </c>
      <c r="O38" s="29">
        <v>0.005</v>
      </c>
      <c r="P38" s="29"/>
      <c r="Q38" s="29"/>
      <c r="R38" s="29">
        <v>0.005</v>
      </c>
      <c r="S38" s="29"/>
      <c r="T38" s="28">
        <f aca="true" t="shared" si="12" ref="T38:T69">(N38+O38+P38+Q38+R38+S38)</f>
        <v>0.005</v>
      </c>
      <c r="U38" s="27">
        <f aca="true" t="shared" si="13" ref="U38:U69">M38*(100%+T38)</f>
        <v>4.800313549452709</v>
      </c>
      <c r="V38" s="26" t="s">
        <v>40</v>
      </c>
      <c r="W38" s="22"/>
    </row>
    <row r="39" spans="1:23" ht="19.5" customHeight="1">
      <c r="A39" s="32">
        <f aca="true" t="shared" si="14" ref="A39:A70">A38+1</f>
        <v>34</v>
      </c>
      <c r="B39" s="32"/>
      <c r="C39" s="26" t="s">
        <v>39</v>
      </c>
      <c r="D39" s="26"/>
      <c r="E39" s="31">
        <v>20</v>
      </c>
      <c r="F39" s="31"/>
      <c r="G39" s="31"/>
      <c r="H39" s="31">
        <f t="shared" si="9"/>
        <v>20</v>
      </c>
      <c r="I39" s="31">
        <v>6.8</v>
      </c>
      <c r="J39" s="31">
        <v>1.45</v>
      </c>
      <c r="K39" s="31">
        <f t="shared" si="7"/>
        <v>1.708</v>
      </c>
      <c r="L39" s="31">
        <f t="shared" si="10"/>
        <v>1.0417894762109823</v>
      </c>
      <c r="M39" s="30">
        <f t="shared" si="11"/>
        <v>4.154665392835772</v>
      </c>
      <c r="N39" s="29">
        <v>-0.005</v>
      </c>
      <c r="O39" s="29"/>
      <c r="P39" s="29"/>
      <c r="Q39" s="29"/>
      <c r="R39" s="29"/>
      <c r="S39" s="29"/>
      <c r="T39" s="28">
        <f t="shared" si="12"/>
        <v>-0.005</v>
      </c>
      <c r="U39" s="27">
        <f t="shared" si="13"/>
        <v>4.133892065871594</v>
      </c>
      <c r="V39" s="26" t="s">
        <v>31</v>
      </c>
      <c r="W39" s="22"/>
    </row>
    <row r="40" spans="1:23" ht="19.5" customHeight="1">
      <c r="A40" s="32">
        <f t="shared" si="14"/>
        <v>35</v>
      </c>
      <c r="B40" s="32"/>
      <c r="C40" s="26" t="s">
        <v>38</v>
      </c>
      <c r="D40" s="26"/>
      <c r="E40" s="31">
        <v>17</v>
      </c>
      <c r="F40" s="31"/>
      <c r="G40" s="31"/>
      <c r="H40" s="31">
        <f t="shared" si="9"/>
        <v>17</v>
      </c>
      <c r="I40" s="31">
        <v>6.5</v>
      </c>
      <c r="J40" s="31">
        <v>1.3</v>
      </c>
      <c r="K40" s="31">
        <f t="shared" si="7"/>
        <v>1.54</v>
      </c>
      <c r="L40" s="31">
        <f t="shared" si="10"/>
        <v>1.0432642900147298</v>
      </c>
      <c r="M40" s="30">
        <f t="shared" si="11"/>
        <v>3.9440663489546988</v>
      </c>
      <c r="N40" s="29">
        <v>-0.005</v>
      </c>
      <c r="O40" s="29">
        <v>0.005</v>
      </c>
      <c r="P40" s="29"/>
      <c r="Q40" s="29"/>
      <c r="R40" s="29"/>
      <c r="S40" s="29"/>
      <c r="T40" s="28">
        <f t="shared" si="12"/>
        <v>0</v>
      </c>
      <c r="U40" s="27">
        <f t="shared" si="13"/>
        <v>3.9440663489546988</v>
      </c>
      <c r="V40" s="26" t="s">
        <v>31</v>
      </c>
      <c r="W40" s="22"/>
    </row>
    <row r="41" spans="1:23" ht="19.5" customHeight="1">
      <c r="A41" s="32">
        <f t="shared" si="14"/>
        <v>36</v>
      </c>
      <c r="B41" s="32"/>
      <c r="C41" s="26" t="s">
        <v>37</v>
      </c>
      <c r="D41" s="26"/>
      <c r="E41" s="31">
        <v>20</v>
      </c>
      <c r="F41" s="31"/>
      <c r="G41" s="31"/>
      <c r="H41" s="31">
        <f t="shared" si="9"/>
        <v>20</v>
      </c>
      <c r="I41" s="31">
        <v>6.78</v>
      </c>
      <c r="J41" s="31">
        <v>1.45</v>
      </c>
      <c r="K41" s="31">
        <f t="shared" si="7"/>
        <v>1.7067999999999999</v>
      </c>
      <c r="L41" s="31">
        <f t="shared" si="10"/>
        <v>1.0416064438810808</v>
      </c>
      <c r="M41" s="30">
        <f t="shared" si="11"/>
        <v>4.151444568247097</v>
      </c>
      <c r="N41" s="29">
        <v>-0.005</v>
      </c>
      <c r="O41" s="29">
        <v>0.005</v>
      </c>
      <c r="P41" s="29"/>
      <c r="Q41" s="29"/>
      <c r="R41" s="29"/>
      <c r="S41" s="29"/>
      <c r="T41" s="28">
        <f t="shared" si="12"/>
        <v>0</v>
      </c>
      <c r="U41" s="27">
        <f t="shared" si="13"/>
        <v>4.151444568247097</v>
      </c>
      <c r="V41" s="26"/>
      <c r="W41" s="22"/>
    </row>
    <row r="42" spans="1:23" ht="19.5" customHeight="1">
      <c r="A42" s="32">
        <f t="shared" si="14"/>
        <v>37</v>
      </c>
      <c r="B42" s="32"/>
      <c r="C42" s="26" t="s">
        <v>36</v>
      </c>
      <c r="D42" s="26"/>
      <c r="E42" s="31">
        <v>28.5</v>
      </c>
      <c r="F42" s="31"/>
      <c r="G42" s="31"/>
      <c r="H42" s="31">
        <f t="shared" si="9"/>
        <v>28.5</v>
      </c>
      <c r="I42" s="31">
        <v>7.25</v>
      </c>
      <c r="J42" s="31">
        <v>2.2</v>
      </c>
      <c r="K42" s="31">
        <f t="shared" si="7"/>
        <v>2.4850000000000003</v>
      </c>
      <c r="L42" s="31">
        <f t="shared" si="10"/>
        <v>1.030922285902947</v>
      </c>
      <c r="M42" s="30">
        <f t="shared" si="11"/>
        <v>4.489879998816431</v>
      </c>
      <c r="N42" s="29">
        <v>-0.025</v>
      </c>
      <c r="O42" s="29"/>
      <c r="P42" s="29"/>
      <c r="Q42" s="29"/>
      <c r="R42" s="29"/>
      <c r="S42" s="29"/>
      <c r="T42" s="28">
        <f t="shared" si="12"/>
        <v>-0.025</v>
      </c>
      <c r="U42" s="27">
        <f t="shared" si="13"/>
        <v>4.377632998846019</v>
      </c>
      <c r="V42" s="26" t="s">
        <v>24</v>
      </c>
      <c r="W42" s="22"/>
    </row>
    <row r="43" spans="1:23" ht="19.5" customHeight="1">
      <c r="A43" s="32">
        <f t="shared" si="14"/>
        <v>38</v>
      </c>
      <c r="B43" s="32"/>
      <c r="C43" s="26" t="s">
        <v>35</v>
      </c>
      <c r="D43" s="26"/>
      <c r="E43" s="31">
        <v>26</v>
      </c>
      <c r="F43" s="31"/>
      <c r="G43" s="31"/>
      <c r="H43" s="31">
        <f t="shared" si="9"/>
        <v>26</v>
      </c>
      <c r="I43" s="31">
        <v>7.99</v>
      </c>
      <c r="J43" s="31">
        <v>2.4</v>
      </c>
      <c r="K43" s="31">
        <f t="shared" si="7"/>
        <v>2.7294</v>
      </c>
      <c r="L43" s="31">
        <f t="shared" si="10"/>
        <v>1.032675768156189</v>
      </c>
      <c r="M43" s="30">
        <f t="shared" si="11"/>
        <v>4.379013175552915</v>
      </c>
      <c r="N43" s="29">
        <v>-0.005</v>
      </c>
      <c r="O43" s="29">
        <v>0.005</v>
      </c>
      <c r="P43" s="29"/>
      <c r="Q43" s="29"/>
      <c r="R43" s="29"/>
      <c r="S43" s="29">
        <v>-0.005</v>
      </c>
      <c r="T43" s="28">
        <f t="shared" si="12"/>
        <v>-0.005</v>
      </c>
      <c r="U43" s="27">
        <f t="shared" si="13"/>
        <v>4.357118109675151</v>
      </c>
      <c r="V43" s="26"/>
      <c r="W43" s="22"/>
    </row>
    <row r="44" spans="1:23" ht="19.5" customHeight="1">
      <c r="A44" s="32">
        <f t="shared" si="14"/>
        <v>39</v>
      </c>
      <c r="B44" s="32"/>
      <c r="C44" s="26" t="s">
        <v>34</v>
      </c>
      <c r="D44" s="26"/>
      <c r="E44" s="31">
        <v>26</v>
      </c>
      <c r="F44" s="31"/>
      <c r="G44" s="31"/>
      <c r="H44" s="31">
        <f t="shared" si="9"/>
        <v>26</v>
      </c>
      <c r="I44" s="31">
        <v>7.65</v>
      </c>
      <c r="J44" s="31">
        <v>2.34</v>
      </c>
      <c r="K44" s="31">
        <f t="shared" si="7"/>
        <v>2.649</v>
      </c>
      <c r="L44" s="31">
        <f t="shared" si="10"/>
        <v>1.0314935703720287</v>
      </c>
      <c r="M44" s="30">
        <f t="shared" si="11"/>
        <v>4.348568936066081</v>
      </c>
      <c r="N44" s="29">
        <v>-0.005</v>
      </c>
      <c r="O44" s="29">
        <v>0.005</v>
      </c>
      <c r="P44" s="29"/>
      <c r="Q44" s="29"/>
      <c r="R44" s="29"/>
      <c r="S44" s="29"/>
      <c r="T44" s="28">
        <f t="shared" si="12"/>
        <v>0</v>
      </c>
      <c r="U44" s="27">
        <f t="shared" si="13"/>
        <v>4.348568936066081</v>
      </c>
      <c r="V44" s="26"/>
      <c r="W44" s="22"/>
    </row>
    <row r="45" spans="1:23" ht="19.5" customHeight="1">
      <c r="A45" s="32">
        <f t="shared" si="14"/>
        <v>40</v>
      </c>
      <c r="B45" s="32"/>
      <c r="C45" s="26" t="s">
        <v>33</v>
      </c>
      <c r="D45" s="26"/>
      <c r="E45" s="31">
        <v>17.7</v>
      </c>
      <c r="F45" s="31"/>
      <c r="G45" s="31"/>
      <c r="H45" s="31">
        <f t="shared" si="9"/>
        <v>17.7</v>
      </c>
      <c r="I45" s="31">
        <v>6.5</v>
      </c>
      <c r="J45" s="31">
        <v>1.5</v>
      </c>
      <c r="K45" s="31">
        <f t="shared" si="7"/>
        <v>1.74</v>
      </c>
      <c r="L45" s="31">
        <f t="shared" si="10"/>
        <v>1.0378019856537666</v>
      </c>
      <c r="M45" s="30">
        <f t="shared" si="11"/>
        <v>3.9072302511130594</v>
      </c>
      <c r="N45" s="29">
        <v>-0.025</v>
      </c>
      <c r="O45" s="29"/>
      <c r="P45" s="29"/>
      <c r="Q45" s="29"/>
      <c r="R45" s="29"/>
      <c r="S45" s="29">
        <v>-0.015</v>
      </c>
      <c r="T45" s="28">
        <f t="shared" si="12"/>
        <v>-0.04</v>
      </c>
      <c r="U45" s="27">
        <f t="shared" si="13"/>
        <v>3.750941041068537</v>
      </c>
      <c r="V45" s="26" t="s">
        <v>31</v>
      </c>
      <c r="W45" s="22"/>
    </row>
    <row r="46" spans="1:23" ht="19.5" customHeight="1">
      <c r="A46" s="32">
        <f t="shared" si="14"/>
        <v>41</v>
      </c>
      <c r="B46" s="32"/>
      <c r="C46" s="26" t="s">
        <v>32</v>
      </c>
      <c r="D46" s="26"/>
      <c r="E46" s="31">
        <v>26</v>
      </c>
      <c r="F46" s="31"/>
      <c r="G46" s="31"/>
      <c r="H46" s="31">
        <f t="shared" si="9"/>
        <v>26</v>
      </c>
      <c r="I46" s="31">
        <v>8</v>
      </c>
      <c r="J46" s="31">
        <v>2.54</v>
      </c>
      <c r="K46" s="31">
        <f t="shared" si="7"/>
        <v>2.87</v>
      </c>
      <c r="L46" s="31">
        <f t="shared" si="10"/>
        <v>1.0310080234283319</v>
      </c>
      <c r="M46" s="30">
        <f t="shared" si="11"/>
        <v>4.339295349234962</v>
      </c>
      <c r="N46" s="29">
        <v>-0.015</v>
      </c>
      <c r="O46" s="29"/>
      <c r="P46" s="29"/>
      <c r="Q46" s="29"/>
      <c r="R46" s="29"/>
      <c r="S46" s="29">
        <v>-0.005</v>
      </c>
      <c r="T46" s="28">
        <f t="shared" si="12"/>
        <v>-0.02</v>
      </c>
      <c r="U46" s="27">
        <f t="shared" si="13"/>
        <v>4.252509442250262</v>
      </c>
      <c r="V46" s="26" t="s">
        <v>31</v>
      </c>
      <c r="W46" s="22"/>
    </row>
    <row r="47" spans="1:23" ht="19.5" customHeight="1">
      <c r="A47" s="32">
        <f t="shared" si="14"/>
        <v>42</v>
      </c>
      <c r="B47" s="32"/>
      <c r="C47" s="26" t="s">
        <v>30</v>
      </c>
      <c r="D47" s="26"/>
      <c r="E47" s="31">
        <v>30</v>
      </c>
      <c r="F47" s="31"/>
      <c r="G47" s="31"/>
      <c r="H47" s="31">
        <v>27.5</v>
      </c>
      <c r="I47" s="31">
        <v>7.3</v>
      </c>
      <c r="J47" s="31">
        <v>1.5</v>
      </c>
      <c r="K47" s="31">
        <f t="shared" si="7"/>
        <v>1.788</v>
      </c>
      <c r="L47" s="31">
        <f t="shared" si="10"/>
        <v>1.0448863694758843</v>
      </c>
      <c r="M47" s="30">
        <f t="shared" si="11"/>
        <v>4.723335042534987</v>
      </c>
      <c r="N47" s="29">
        <v>-0.015</v>
      </c>
      <c r="O47" s="29"/>
      <c r="P47" s="29"/>
      <c r="Q47" s="29"/>
      <c r="R47" s="29"/>
      <c r="S47" s="29"/>
      <c r="T47" s="28">
        <f t="shared" si="12"/>
        <v>-0.015</v>
      </c>
      <c r="U47" s="27">
        <f t="shared" si="13"/>
        <v>4.652485016896962</v>
      </c>
      <c r="V47" s="26" t="s">
        <v>24</v>
      </c>
      <c r="W47" s="22"/>
    </row>
    <row r="48" spans="1:23" ht="19.5" customHeight="1">
      <c r="A48" s="32">
        <f t="shared" si="14"/>
        <v>43</v>
      </c>
      <c r="B48" s="32"/>
      <c r="C48" s="26" t="s">
        <v>29</v>
      </c>
      <c r="D48" s="26"/>
      <c r="E48" s="31">
        <v>20.21</v>
      </c>
      <c r="F48" s="31"/>
      <c r="G48" s="31"/>
      <c r="H48" s="31">
        <f aca="true" t="shared" si="15" ref="H48:H79">IF(G48=0,E48,(E48+F48+G48)/2)</f>
        <v>20.21</v>
      </c>
      <c r="I48" s="31">
        <v>5.99</v>
      </c>
      <c r="J48" s="31">
        <v>0.68</v>
      </c>
      <c r="K48" s="31">
        <f aca="true" t="shared" si="16" ref="K48:K79">J48+((0.06*I48)-0.15)</f>
        <v>0.8894000000000001</v>
      </c>
      <c r="L48" s="31">
        <f t="shared" si="10"/>
        <v>1.0694169249332688</v>
      </c>
      <c r="M48" s="30">
        <f t="shared" si="11"/>
        <v>4.595755626690562</v>
      </c>
      <c r="N48" s="29"/>
      <c r="O48" s="29">
        <v>0.005</v>
      </c>
      <c r="P48" s="29"/>
      <c r="Q48" s="29"/>
      <c r="R48" s="29">
        <v>0.005</v>
      </c>
      <c r="S48" s="29"/>
      <c r="T48" s="28">
        <f t="shared" si="12"/>
        <v>0.01</v>
      </c>
      <c r="U48" s="27">
        <f t="shared" si="13"/>
        <v>4.641713182957468</v>
      </c>
      <c r="V48" s="26" t="s">
        <v>24</v>
      </c>
      <c r="W48" s="22"/>
    </row>
    <row r="49" spans="1:23" ht="19.5" customHeight="1">
      <c r="A49" s="32">
        <f t="shared" si="14"/>
        <v>44</v>
      </c>
      <c r="B49" s="32"/>
      <c r="C49" s="26" t="s">
        <v>28</v>
      </c>
      <c r="D49" s="26"/>
      <c r="E49" s="31">
        <v>29.6</v>
      </c>
      <c r="F49" s="31"/>
      <c r="G49" s="31"/>
      <c r="H49" s="31">
        <f t="shared" si="15"/>
        <v>29.6</v>
      </c>
      <c r="I49" s="31">
        <v>7.8</v>
      </c>
      <c r="J49" s="31">
        <v>2.4</v>
      </c>
      <c r="K49" s="31">
        <f t="shared" si="16"/>
        <v>2.718</v>
      </c>
      <c r="L49" s="31">
        <f t="shared" si="10"/>
        <v>1.031595770003754</v>
      </c>
      <c r="M49" s="30">
        <f t="shared" si="11"/>
        <v>4.562093752252407</v>
      </c>
      <c r="N49" s="29"/>
      <c r="O49" s="29"/>
      <c r="P49" s="29"/>
      <c r="Q49" s="29"/>
      <c r="R49" s="29"/>
      <c r="S49" s="29"/>
      <c r="T49" s="28">
        <f t="shared" si="12"/>
        <v>0</v>
      </c>
      <c r="U49" s="27">
        <f t="shared" si="13"/>
        <v>4.562093752252407</v>
      </c>
      <c r="V49" s="26" t="s">
        <v>24</v>
      </c>
      <c r="W49" s="22"/>
    </row>
    <row r="50" spans="1:23" ht="19.5" customHeight="1">
      <c r="A50" s="32">
        <f t="shared" si="14"/>
        <v>45</v>
      </c>
      <c r="B50" s="32"/>
      <c r="C50" s="26" t="s">
        <v>27</v>
      </c>
      <c r="D50" s="26"/>
      <c r="E50" s="31">
        <v>23.94</v>
      </c>
      <c r="F50" s="31"/>
      <c r="G50" s="31"/>
      <c r="H50" s="31">
        <f t="shared" si="15"/>
        <v>23.94</v>
      </c>
      <c r="I50" s="31">
        <v>6.5</v>
      </c>
      <c r="J50" s="31">
        <v>1.12</v>
      </c>
      <c r="K50" s="31">
        <f t="shared" si="16"/>
        <v>1.36</v>
      </c>
      <c r="L50" s="31">
        <f t="shared" si="10"/>
        <v>1.0497363145279293</v>
      </c>
      <c r="M50" s="30">
        <f t="shared" si="11"/>
        <v>4.5822691673315195</v>
      </c>
      <c r="N50" s="29"/>
      <c r="O50" s="29">
        <v>0.005</v>
      </c>
      <c r="P50" s="29"/>
      <c r="Q50" s="29"/>
      <c r="R50" s="29">
        <v>0.005</v>
      </c>
      <c r="S50" s="29"/>
      <c r="T50" s="28">
        <f t="shared" si="12"/>
        <v>0.01</v>
      </c>
      <c r="U50" s="27">
        <f t="shared" si="13"/>
        <v>4.628091859004835</v>
      </c>
      <c r="V50" s="26" t="s">
        <v>24</v>
      </c>
      <c r="W50" s="22"/>
    </row>
    <row r="51" spans="1:23" ht="19.5" customHeight="1">
      <c r="A51" s="32">
        <f t="shared" si="14"/>
        <v>46</v>
      </c>
      <c r="B51" s="32"/>
      <c r="C51" s="26" t="s">
        <v>26</v>
      </c>
      <c r="D51" s="26"/>
      <c r="E51" s="31">
        <v>25</v>
      </c>
      <c r="F51" s="31"/>
      <c r="G51" s="31"/>
      <c r="H51" s="31">
        <f t="shared" si="15"/>
        <v>25</v>
      </c>
      <c r="I51" s="31">
        <v>6.7</v>
      </c>
      <c r="J51" s="31">
        <v>1.2</v>
      </c>
      <c r="K51" s="31">
        <f t="shared" si="16"/>
        <v>1.452</v>
      </c>
      <c r="L51" s="31">
        <f t="shared" si="10"/>
        <v>1.0488088481701516</v>
      </c>
      <c r="M51" s="30">
        <f t="shared" si="11"/>
        <v>4.636178470899266</v>
      </c>
      <c r="N51" s="29">
        <v>-0.015</v>
      </c>
      <c r="O51" s="29"/>
      <c r="P51" s="29"/>
      <c r="Q51" s="29"/>
      <c r="R51" s="29"/>
      <c r="S51" s="29"/>
      <c r="T51" s="28">
        <f t="shared" si="12"/>
        <v>-0.015</v>
      </c>
      <c r="U51" s="27">
        <f t="shared" si="13"/>
        <v>4.566635793835777</v>
      </c>
      <c r="V51" s="26" t="s">
        <v>24</v>
      </c>
      <c r="W51" s="22"/>
    </row>
    <row r="52" spans="1:23" ht="19.5" customHeight="1">
      <c r="A52" s="32">
        <f t="shared" si="14"/>
        <v>47</v>
      </c>
      <c r="B52" s="32"/>
      <c r="C52" s="26" t="s">
        <v>25</v>
      </c>
      <c r="D52" s="26"/>
      <c r="E52" s="31">
        <v>26.51</v>
      </c>
      <c r="F52" s="31"/>
      <c r="G52" s="31"/>
      <c r="H52" s="31">
        <f t="shared" si="15"/>
        <v>26.51</v>
      </c>
      <c r="I52" s="31">
        <v>6.99</v>
      </c>
      <c r="J52" s="31">
        <v>1.43</v>
      </c>
      <c r="K52" s="31">
        <f t="shared" si="16"/>
        <v>1.6993999999999998</v>
      </c>
      <c r="L52" s="31">
        <f t="shared" si="10"/>
        <v>1.04409470696407</v>
      </c>
      <c r="M52" s="30">
        <f t="shared" si="11"/>
        <v>4.64761104484286</v>
      </c>
      <c r="N52" s="29">
        <v>-0.005</v>
      </c>
      <c r="O52" s="29"/>
      <c r="P52" s="29"/>
      <c r="Q52" s="29"/>
      <c r="R52" s="29"/>
      <c r="S52" s="29"/>
      <c r="T52" s="28">
        <f t="shared" si="12"/>
        <v>-0.005</v>
      </c>
      <c r="U52" s="27">
        <f t="shared" si="13"/>
        <v>4.624372989618645</v>
      </c>
      <c r="V52" s="26" t="s">
        <v>24</v>
      </c>
      <c r="W52" s="22"/>
    </row>
    <row r="53" spans="1:23" ht="19.5" customHeight="1">
      <c r="A53" s="32">
        <f t="shared" si="14"/>
        <v>48</v>
      </c>
      <c r="B53" s="32"/>
      <c r="C53" s="26" t="s">
        <v>23</v>
      </c>
      <c r="D53" s="26"/>
      <c r="E53" s="31">
        <v>34.5</v>
      </c>
      <c r="F53" s="31"/>
      <c r="G53" s="31"/>
      <c r="H53" s="31">
        <f t="shared" si="15"/>
        <v>34.5</v>
      </c>
      <c r="I53" s="31">
        <v>7.5</v>
      </c>
      <c r="J53" s="31">
        <v>1.72</v>
      </c>
      <c r="K53" s="31">
        <f t="shared" si="16"/>
        <v>2.02</v>
      </c>
      <c r="L53" s="31">
        <f t="shared" si="10"/>
        <v>1.0410119877192068</v>
      </c>
      <c r="M53" s="30">
        <f t="shared" si="11"/>
        <v>5.05301622162861</v>
      </c>
      <c r="N53" s="29"/>
      <c r="O53" s="29">
        <v>0.005</v>
      </c>
      <c r="P53" s="29"/>
      <c r="Q53" s="29"/>
      <c r="R53" s="29">
        <v>0.005</v>
      </c>
      <c r="S53" s="29"/>
      <c r="T53" s="28">
        <f t="shared" si="12"/>
        <v>0.01</v>
      </c>
      <c r="U53" s="27">
        <f t="shared" si="13"/>
        <v>5.103546383844896</v>
      </c>
      <c r="V53" s="26"/>
      <c r="W53" s="22"/>
    </row>
    <row r="54" spans="1:23" ht="19.5" customHeight="1">
      <c r="A54" s="32">
        <f t="shared" si="14"/>
        <v>49</v>
      </c>
      <c r="B54" s="32"/>
      <c r="C54" s="26" t="s">
        <v>22</v>
      </c>
      <c r="D54" s="26"/>
      <c r="E54" s="31">
        <v>26.5</v>
      </c>
      <c r="F54" s="31"/>
      <c r="G54" s="31"/>
      <c r="H54" s="31">
        <f t="shared" si="15"/>
        <v>26.5</v>
      </c>
      <c r="I54" s="31">
        <v>6.99</v>
      </c>
      <c r="J54" s="31">
        <v>1.42</v>
      </c>
      <c r="K54" s="31">
        <f t="shared" si="16"/>
        <v>1.6894</v>
      </c>
      <c r="L54" s="31">
        <f t="shared" si="10"/>
        <v>1.0443859877256119</v>
      </c>
      <c r="M54" s="30">
        <f t="shared" si="11"/>
        <v>4.652407429976443</v>
      </c>
      <c r="N54" s="29">
        <v>-0.015</v>
      </c>
      <c r="O54" s="29"/>
      <c r="P54" s="29"/>
      <c r="Q54" s="29"/>
      <c r="R54" s="29"/>
      <c r="S54" s="29"/>
      <c r="T54" s="28">
        <f t="shared" si="12"/>
        <v>-0.015</v>
      </c>
      <c r="U54" s="27">
        <f t="shared" si="13"/>
        <v>4.5826213185267965</v>
      </c>
      <c r="V54" s="26"/>
      <c r="W54" s="22"/>
    </row>
    <row r="55" spans="1:23" ht="19.5" customHeight="1">
      <c r="A55" s="32">
        <f t="shared" si="14"/>
        <v>50</v>
      </c>
      <c r="B55" s="32"/>
      <c r="C55" s="26"/>
      <c r="D55" s="26"/>
      <c r="E55" s="31">
        <v>27</v>
      </c>
      <c r="F55" s="31"/>
      <c r="G55" s="31"/>
      <c r="H55" s="31">
        <f t="shared" si="15"/>
        <v>27</v>
      </c>
      <c r="I55" s="31">
        <v>6</v>
      </c>
      <c r="J55" s="31">
        <v>0.8</v>
      </c>
      <c r="K55" s="31">
        <f t="shared" si="16"/>
        <v>1.01</v>
      </c>
      <c r="L55" s="31">
        <f t="shared" si="10"/>
        <v>1.0600048361739731</v>
      </c>
      <c r="M55" s="30">
        <f t="shared" si="11"/>
        <v>4.983829093486163</v>
      </c>
      <c r="N55" s="29"/>
      <c r="O55" s="29"/>
      <c r="P55" s="29"/>
      <c r="Q55" s="29"/>
      <c r="R55" s="29"/>
      <c r="S55" s="29"/>
      <c r="T55" s="28">
        <f t="shared" si="12"/>
        <v>0</v>
      </c>
      <c r="U55" s="27">
        <f t="shared" si="13"/>
        <v>4.983829093486163</v>
      </c>
      <c r="V55" s="26"/>
      <c r="W55" s="22"/>
    </row>
    <row r="56" spans="1:23" ht="19.5" customHeight="1">
      <c r="A56" s="32">
        <f t="shared" si="14"/>
        <v>51</v>
      </c>
      <c r="B56" s="32"/>
      <c r="C56" s="26"/>
      <c r="D56" s="26"/>
      <c r="E56" s="31"/>
      <c r="F56" s="31"/>
      <c r="G56" s="31"/>
      <c r="H56" s="31">
        <f t="shared" si="15"/>
        <v>0</v>
      </c>
      <c r="I56" s="31"/>
      <c r="J56" s="31"/>
      <c r="K56" s="31">
        <f t="shared" si="16"/>
        <v>-0.15</v>
      </c>
      <c r="L56" s="31" t="e">
        <f t="shared" si="10"/>
        <v>#DIV/0!</v>
      </c>
      <c r="M56" s="30" t="e">
        <f t="shared" si="11"/>
        <v>#DIV/0!</v>
      </c>
      <c r="N56" s="29"/>
      <c r="O56" s="29"/>
      <c r="P56" s="29"/>
      <c r="Q56" s="29"/>
      <c r="R56" s="29"/>
      <c r="S56" s="29"/>
      <c r="T56" s="28">
        <f t="shared" si="12"/>
        <v>0</v>
      </c>
      <c r="U56" s="27" t="e">
        <f t="shared" si="13"/>
        <v>#DIV/0!</v>
      </c>
      <c r="V56" s="26"/>
      <c r="W56" s="22"/>
    </row>
    <row r="57" spans="1:23" ht="19.5" customHeight="1">
      <c r="A57" s="32">
        <f t="shared" si="14"/>
        <v>52</v>
      </c>
      <c r="B57" s="32"/>
      <c r="C57" s="26"/>
      <c r="D57" s="26"/>
      <c r="E57" s="31"/>
      <c r="F57" s="31"/>
      <c r="G57" s="31"/>
      <c r="H57" s="31">
        <f t="shared" si="15"/>
        <v>0</v>
      </c>
      <c r="I57" s="31"/>
      <c r="J57" s="31"/>
      <c r="K57" s="31">
        <f t="shared" si="16"/>
        <v>-0.15</v>
      </c>
      <c r="L57" s="31" t="e">
        <f t="shared" si="10"/>
        <v>#DIV/0!</v>
      </c>
      <c r="M57" s="30" t="e">
        <f t="shared" si="11"/>
        <v>#DIV/0!</v>
      </c>
      <c r="N57" s="29"/>
      <c r="O57" s="29"/>
      <c r="P57" s="29"/>
      <c r="Q57" s="29"/>
      <c r="R57" s="29"/>
      <c r="S57" s="29"/>
      <c r="T57" s="28">
        <f t="shared" si="12"/>
        <v>0</v>
      </c>
      <c r="U57" s="27" t="e">
        <f t="shared" si="13"/>
        <v>#DIV/0!</v>
      </c>
      <c r="V57" s="26"/>
      <c r="W57" s="22"/>
    </row>
    <row r="58" spans="1:23" ht="19.5" customHeight="1">
      <c r="A58" s="32">
        <f t="shared" si="14"/>
        <v>53</v>
      </c>
      <c r="B58" s="32"/>
      <c r="C58" s="26"/>
      <c r="D58" s="26"/>
      <c r="E58" s="31"/>
      <c r="F58" s="31"/>
      <c r="G58" s="31"/>
      <c r="H58" s="31">
        <f t="shared" si="15"/>
        <v>0</v>
      </c>
      <c r="I58" s="31"/>
      <c r="J58" s="31"/>
      <c r="K58" s="31">
        <f t="shared" si="16"/>
        <v>-0.15</v>
      </c>
      <c r="L58" s="31" t="e">
        <f t="shared" si="10"/>
        <v>#DIV/0!</v>
      </c>
      <c r="M58" s="30" t="e">
        <f t="shared" si="11"/>
        <v>#DIV/0!</v>
      </c>
      <c r="N58" s="29"/>
      <c r="O58" s="29"/>
      <c r="P58" s="29"/>
      <c r="Q58" s="29"/>
      <c r="R58" s="29"/>
      <c r="S58" s="29"/>
      <c r="T58" s="28">
        <f t="shared" si="12"/>
        <v>0</v>
      </c>
      <c r="U58" s="27" t="e">
        <f t="shared" si="13"/>
        <v>#DIV/0!</v>
      </c>
      <c r="V58" s="26"/>
      <c r="W58" s="22"/>
    </row>
    <row r="59" spans="1:23" ht="19.5" customHeight="1">
      <c r="A59" s="32">
        <f t="shared" si="14"/>
        <v>54</v>
      </c>
      <c r="B59" s="32"/>
      <c r="C59" s="26"/>
      <c r="D59" s="26"/>
      <c r="E59" s="31"/>
      <c r="F59" s="31"/>
      <c r="G59" s="31"/>
      <c r="H59" s="31">
        <f t="shared" si="15"/>
        <v>0</v>
      </c>
      <c r="I59" s="31"/>
      <c r="J59" s="31"/>
      <c r="K59" s="31">
        <f t="shared" si="16"/>
        <v>-0.15</v>
      </c>
      <c r="L59" s="31" t="e">
        <f t="shared" si="10"/>
        <v>#DIV/0!</v>
      </c>
      <c r="M59" s="30" t="e">
        <f t="shared" si="11"/>
        <v>#DIV/0!</v>
      </c>
      <c r="N59" s="29"/>
      <c r="O59" s="29"/>
      <c r="P59" s="29"/>
      <c r="Q59" s="29"/>
      <c r="R59" s="29"/>
      <c r="S59" s="29"/>
      <c r="T59" s="28">
        <f t="shared" si="12"/>
        <v>0</v>
      </c>
      <c r="U59" s="27" t="e">
        <f t="shared" si="13"/>
        <v>#DIV/0!</v>
      </c>
      <c r="V59" s="26"/>
      <c r="W59" s="22"/>
    </row>
    <row r="60" spans="1:23" ht="19.5" customHeight="1">
      <c r="A60" s="32">
        <f t="shared" si="14"/>
        <v>55</v>
      </c>
      <c r="B60" s="32"/>
      <c r="C60" s="26"/>
      <c r="D60" s="26"/>
      <c r="E60" s="31"/>
      <c r="F60" s="31"/>
      <c r="G60" s="31"/>
      <c r="H60" s="31">
        <f t="shared" si="15"/>
        <v>0</v>
      </c>
      <c r="I60" s="31"/>
      <c r="J60" s="31"/>
      <c r="K60" s="31">
        <f t="shared" si="16"/>
        <v>-0.15</v>
      </c>
      <c r="L60" s="31" t="e">
        <f t="shared" si="10"/>
        <v>#DIV/0!</v>
      </c>
      <c r="M60" s="30" t="e">
        <f t="shared" si="11"/>
        <v>#DIV/0!</v>
      </c>
      <c r="N60" s="29"/>
      <c r="O60" s="29"/>
      <c r="P60" s="29"/>
      <c r="Q60" s="29"/>
      <c r="R60" s="29"/>
      <c r="S60" s="29"/>
      <c r="T60" s="28">
        <f t="shared" si="12"/>
        <v>0</v>
      </c>
      <c r="U60" s="27" t="e">
        <f t="shared" si="13"/>
        <v>#DIV/0!</v>
      </c>
      <c r="V60" s="26"/>
      <c r="W60" s="22"/>
    </row>
    <row r="61" spans="1:23" ht="19.5" customHeight="1">
      <c r="A61" s="32">
        <f t="shared" si="14"/>
        <v>56</v>
      </c>
      <c r="B61" s="32"/>
      <c r="C61" s="26"/>
      <c r="D61" s="26"/>
      <c r="E61" s="31"/>
      <c r="F61" s="31"/>
      <c r="G61" s="31"/>
      <c r="H61" s="31">
        <f t="shared" si="15"/>
        <v>0</v>
      </c>
      <c r="I61" s="31"/>
      <c r="J61" s="31"/>
      <c r="K61" s="31">
        <f t="shared" si="16"/>
        <v>-0.15</v>
      </c>
      <c r="L61" s="31" t="e">
        <f t="shared" si="10"/>
        <v>#DIV/0!</v>
      </c>
      <c r="M61" s="30" t="e">
        <f t="shared" si="11"/>
        <v>#DIV/0!</v>
      </c>
      <c r="N61" s="29"/>
      <c r="O61" s="29"/>
      <c r="P61" s="29"/>
      <c r="Q61" s="29"/>
      <c r="R61" s="29"/>
      <c r="S61" s="29"/>
      <c r="T61" s="28">
        <f t="shared" si="12"/>
        <v>0</v>
      </c>
      <c r="U61" s="27" t="e">
        <f t="shared" si="13"/>
        <v>#DIV/0!</v>
      </c>
      <c r="V61" s="26"/>
      <c r="W61" s="22"/>
    </row>
    <row r="62" spans="1:23" ht="19.5" customHeight="1">
      <c r="A62" s="32">
        <f t="shared" si="14"/>
        <v>57</v>
      </c>
      <c r="B62" s="32"/>
      <c r="C62" s="26"/>
      <c r="D62" s="26"/>
      <c r="E62" s="31"/>
      <c r="F62" s="31"/>
      <c r="G62" s="31"/>
      <c r="H62" s="31">
        <f t="shared" si="15"/>
        <v>0</v>
      </c>
      <c r="I62" s="31"/>
      <c r="J62" s="31"/>
      <c r="K62" s="31">
        <f t="shared" si="16"/>
        <v>-0.15</v>
      </c>
      <c r="L62" s="31" t="e">
        <f t="shared" si="10"/>
        <v>#DIV/0!</v>
      </c>
      <c r="M62" s="30" t="e">
        <f t="shared" si="11"/>
        <v>#DIV/0!</v>
      </c>
      <c r="N62" s="29"/>
      <c r="O62" s="29"/>
      <c r="P62" s="29"/>
      <c r="Q62" s="29"/>
      <c r="R62" s="29"/>
      <c r="S62" s="29"/>
      <c r="T62" s="28">
        <f t="shared" si="12"/>
        <v>0</v>
      </c>
      <c r="U62" s="27" t="e">
        <f t="shared" si="13"/>
        <v>#DIV/0!</v>
      </c>
      <c r="V62" s="26"/>
      <c r="W62" s="22"/>
    </row>
    <row r="63" spans="1:23" ht="19.5" customHeight="1">
      <c r="A63" s="32">
        <f t="shared" si="14"/>
        <v>58</v>
      </c>
      <c r="B63" s="32"/>
      <c r="C63" s="26"/>
      <c r="D63" s="26"/>
      <c r="E63" s="31"/>
      <c r="F63" s="31"/>
      <c r="G63" s="31"/>
      <c r="H63" s="31">
        <f t="shared" si="15"/>
        <v>0</v>
      </c>
      <c r="I63" s="31"/>
      <c r="J63" s="31"/>
      <c r="K63" s="31">
        <f t="shared" si="16"/>
        <v>-0.15</v>
      </c>
      <c r="L63" s="31" t="e">
        <f t="shared" si="10"/>
        <v>#DIV/0!</v>
      </c>
      <c r="M63" s="30" t="e">
        <f t="shared" si="11"/>
        <v>#DIV/0!</v>
      </c>
      <c r="N63" s="29"/>
      <c r="O63" s="29"/>
      <c r="P63" s="29"/>
      <c r="Q63" s="29"/>
      <c r="R63" s="29"/>
      <c r="S63" s="29"/>
      <c r="T63" s="28">
        <f t="shared" si="12"/>
        <v>0</v>
      </c>
      <c r="U63" s="27" t="e">
        <f t="shared" si="13"/>
        <v>#DIV/0!</v>
      </c>
      <c r="V63" s="26"/>
      <c r="W63" s="22"/>
    </row>
    <row r="64" spans="1:23" ht="19.5" customHeight="1">
      <c r="A64" s="32">
        <f t="shared" si="14"/>
        <v>59</v>
      </c>
      <c r="B64" s="32"/>
      <c r="C64" s="26"/>
      <c r="D64" s="26"/>
      <c r="E64" s="31"/>
      <c r="F64" s="31"/>
      <c r="G64" s="31"/>
      <c r="H64" s="31">
        <f t="shared" si="15"/>
        <v>0</v>
      </c>
      <c r="I64" s="31"/>
      <c r="J64" s="31"/>
      <c r="K64" s="31">
        <f t="shared" si="16"/>
        <v>-0.15</v>
      </c>
      <c r="L64" s="31" t="e">
        <f t="shared" si="10"/>
        <v>#DIV/0!</v>
      </c>
      <c r="M64" s="30" t="e">
        <f t="shared" si="11"/>
        <v>#DIV/0!</v>
      </c>
      <c r="N64" s="29"/>
      <c r="O64" s="29"/>
      <c r="P64" s="29"/>
      <c r="Q64" s="29"/>
      <c r="R64" s="29"/>
      <c r="S64" s="29"/>
      <c r="T64" s="28">
        <f t="shared" si="12"/>
        <v>0</v>
      </c>
      <c r="U64" s="27" t="e">
        <f t="shared" si="13"/>
        <v>#DIV/0!</v>
      </c>
      <c r="V64" s="26"/>
      <c r="W64" s="22"/>
    </row>
    <row r="65" spans="1:23" ht="19.5" customHeight="1">
      <c r="A65" s="32">
        <f t="shared" si="14"/>
        <v>60</v>
      </c>
      <c r="B65" s="32"/>
      <c r="C65" s="26"/>
      <c r="D65" s="26"/>
      <c r="E65" s="31"/>
      <c r="F65" s="31"/>
      <c r="G65" s="31"/>
      <c r="H65" s="31">
        <f t="shared" si="15"/>
        <v>0</v>
      </c>
      <c r="I65" s="31"/>
      <c r="J65" s="31"/>
      <c r="K65" s="31">
        <f t="shared" si="16"/>
        <v>-0.15</v>
      </c>
      <c r="L65" s="31" t="e">
        <f t="shared" si="10"/>
        <v>#DIV/0!</v>
      </c>
      <c r="M65" s="30" t="e">
        <f t="shared" si="11"/>
        <v>#DIV/0!</v>
      </c>
      <c r="N65" s="29"/>
      <c r="O65" s="29"/>
      <c r="P65" s="29"/>
      <c r="Q65" s="29"/>
      <c r="R65" s="29"/>
      <c r="S65" s="29"/>
      <c r="T65" s="28">
        <f t="shared" si="12"/>
        <v>0</v>
      </c>
      <c r="U65" s="27" t="e">
        <f t="shared" si="13"/>
        <v>#DIV/0!</v>
      </c>
      <c r="V65" s="26"/>
      <c r="W65" s="22"/>
    </row>
    <row r="66" spans="1:23" ht="19.5" customHeight="1">
      <c r="A66" s="32">
        <f t="shared" si="14"/>
        <v>61</v>
      </c>
      <c r="B66" s="32"/>
      <c r="C66" s="26"/>
      <c r="D66" s="26"/>
      <c r="E66" s="31"/>
      <c r="F66" s="31"/>
      <c r="G66" s="31"/>
      <c r="H66" s="31">
        <f t="shared" si="15"/>
        <v>0</v>
      </c>
      <c r="I66" s="31"/>
      <c r="J66" s="31"/>
      <c r="K66" s="31">
        <f t="shared" si="16"/>
        <v>-0.15</v>
      </c>
      <c r="L66" s="31" t="e">
        <f t="shared" si="10"/>
        <v>#DIV/0!</v>
      </c>
      <c r="M66" s="30" t="e">
        <f t="shared" si="11"/>
        <v>#DIV/0!</v>
      </c>
      <c r="N66" s="29"/>
      <c r="O66" s="29"/>
      <c r="P66" s="29"/>
      <c r="Q66" s="29"/>
      <c r="R66" s="29"/>
      <c r="S66" s="29"/>
      <c r="T66" s="28">
        <f t="shared" si="12"/>
        <v>0</v>
      </c>
      <c r="U66" s="27" t="e">
        <f t="shared" si="13"/>
        <v>#DIV/0!</v>
      </c>
      <c r="V66" s="26"/>
      <c r="W66" s="22"/>
    </row>
    <row r="67" spans="1:23" ht="19.5" customHeight="1">
      <c r="A67" s="32">
        <f t="shared" si="14"/>
        <v>62</v>
      </c>
      <c r="B67" s="32"/>
      <c r="C67" s="26"/>
      <c r="D67" s="26"/>
      <c r="E67" s="31"/>
      <c r="F67" s="31"/>
      <c r="G67" s="31"/>
      <c r="H67" s="31">
        <f t="shared" si="15"/>
        <v>0</v>
      </c>
      <c r="I67" s="31"/>
      <c r="J67" s="31"/>
      <c r="K67" s="31">
        <f t="shared" si="16"/>
        <v>-0.15</v>
      </c>
      <c r="L67" s="31" t="e">
        <f t="shared" si="10"/>
        <v>#DIV/0!</v>
      </c>
      <c r="M67" s="30" t="e">
        <f t="shared" si="11"/>
        <v>#DIV/0!</v>
      </c>
      <c r="N67" s="29"/>
      <c r="O67" s="29"/>
      <c r="P67" s="29"/>
      <c r="Q67" s="29"/>
      <c r="R67" s="29"/>
      <c r="S67" s="29"/>
      <c r="T67" s="28">
        <f t="shared" si="12"/>
        <v>0</v>
      </c>
      <c r="U67" s="27" t="e">
        <f t="shared" si="13"/>
        <v>#DIV/0!</v>
      </c>
      <c r="V67" s="26"/>
      <c r="W67" s="22"/>
    </row>
    <row r="68" spans="1:23" ht="19.5" customHeight="1">
      <c r="A68" s="32">
        <f t="shared" si="14"/>
        <v>63</v>
      </c>
      <c r="B68" s="32"/>
      <c r="C68" s="26"/>
      <c r="D68" s="26"/>
      <c r="E68" s="31"/>
      <c r="F68" s="31"/>
      <c r="G68" s="31"/>
      <c r="H68" s="31">
        <f t="shared" si="15"/>
        <v>0</v>
      </c>
      <c r="I68" s="31"/>
      <c r="J68" s="31"/>
      <c r="K68" s="31">
        <f t="shared" si="16"/>
        <v>-0.15</v>
      </c>
      <c r="L68" s="31" t="e">
        <f t="shared" si="10"/>
        <v>#DIV/0!</v>
      </c>
      <c r="M68" s="30" t="e">
        <f t="shared" si="11"/>
        <v>#DIV/0!</v>
      </c>
      <c r="N68" s="29"/>
      <c r="O68" s="29"/>
      <c r="P68" s="29"/>
      <c r="Q68" s="29"/>
      <c r="R68" s="29"/>
      <c r="S68" s="29"/>
      <c r="T68" s="28">
        <f t="shared" si="12"/>
        <v>0</v>
      </c>
      <c r="U68" s="27" t="e">
        <f t="shared" si="13"/>
        <v>#DIV/0!</v>
      </c>
      <c r="V68" s="26"/>
      <c r="W68" s="22"/>
    </row>
    <row r="69" spans="1:23" ht="19.5" customHeight="1">
      <c r="A69" s="32">
        <f t="shared" si="14"/>
        <v>64</v>
      </c>
      <c r="B69" s="32"/>
      <c r="C69" s="26"/>
      <c r="D69" s="26"/>
      <c r="E69" s="31"/>
      <c r="F69" s="31"/>
      <c r="G69" s="31"/>
      <c r="H69" s="31">
        <f t="shared" si="15"/>
        <v>0</v>
      </c>
      <c r="I69" s="31"/>
      <c r="J69" s="31"/>
      <c r="K69" s="31">
        <f t="shared" si="16"/>
        <v>-0.15</v>
      </c>
      <c r="L69" s="31" t="e">
        <f t="shared" si="10"/>
        <v>#DIV/0!</v>
      </c>
      <c r="M69" s="30" t="e">
        <f t="shared" si="11"/>
        <v>#DIV/0!</v>
      </c>
      <c r="N69" s="29"/>
      <c r="O69" s="29"/>
      <c r="P69" s="29"/>
      <c r="Q69" s="29"/>
      <c r="R69" s="29"/>
      <c r="S69" s="29"/>
      <c r="T69" s="28">
        <f t="shared" si="12"/>
        <v>0</v>
      </c>
      <c r="U69" s="27" t="e">
        <f t="shared" si="13"/>
        <v>#DIV/0!</v>
      </c>
      <c r="V69" s="26"/>
      <c r="W69" s="22"/>
    </row>
    <row r="70" spans="1:23" ht="19.5" customHeight="1">
      <c r="A70" s="32">
        <f t="shared" si="14"/>
        <v>65</v>
      </c>
      <c r="B70" s="32"/>
      <c r="C70" s="26"/>
      <c r="D70" s="26"/>
      <c r="E70" s="31"/>
      <c r="F70" s="31"/>
      <c r="G70" s="31"/>
      <c r="H70" s="31">
        <f t="shared" si="15"/>
        <v>0</v>
      </c>
      <c r="I70" s="31"/>
      <c r="J70" s="31"/>
      <c r="K70" s="31">
        <f t="shared" si="16"/>
        <v>-0.15</v>
      </c>
      <c r="L70" s="31" t="e">
        <f aca="true" t="shared" si="17" ref="L70:L101">POWER((K70/J70),1/4)</f>
        <v>#DIV/0!</v>
      </c>
      <c r="M70" s="30" t="e">
        <f aca="true" t="shared" si="18" ref="M70:M101">(SQRT(I70))*((1.25*(SQRT(H70)/I70)+0.075*((I70+SQRT(H70)))/(POWER(K70,1/3))))*L70</f>
        <v>#DIV/0!</v>
      </c>
      <c r="N70" s="29"/>
      <c r="O70" s="29"/>
      <c r="P70" s="29"/>
      <c r="Q70" s="29"/>
      <c r="R70" s="29"/>
      <c r="S70" s="29"/>
      <c r="T70" s="28">
        <f aca="true" t="shared" si="19" ref="T70:T101">(N70+O70+P70+Q70+R70+S70)</f>
        <v>0</v>
      </c>
      <c r="U70" s="27" t="e">
        <f aca="true" t="shared" si="20" ref="U70:U101">M70*(100%+T70)</f>
        <v>#DIV/0!</v>
      </c>
      <c r="V70" s="26"/>
      <c r="W70" s="22"/>
    </row>
    <row r="71" spans="1:23" ht="19.5" customHeight="1">
      <c r="A71" s="32">
        <f aca="true" t="shared" si="21" ref="A71:A102">A70+1</f>
        <v>66</v>
      </c>
      <c r="B71" s="32"/>
      <c r="C71" s="26"/>
      <c r="D71" s="26"/>
      <c r="E71" s="31"/>
      <c r="F71" s="31"/>
      <c r="G71" s="31"/>
      <c r="H71" s="31">
        <f t="shared" si="15"/>
        <v>0</v>
      </c>
      <c r="I71" s="31"/>
      <c r="J71" s="31"/>
      <c r="K71" s="31">
        <f t="shared" si="16"/>
        <v>-0.15</v>
      </c>
      <c r="L71" s="31" t="e">
        <f t="shared" si="17"/>
        <v>#DIV/0!</v>
      </c>
      <c r="M71" s="30" t="e">
        <f t="shared" si="18"/>
        <v>#DIV/0!</v>
      </c>
      <c r="N71" s="29"/>
      <c r="O71" s="29"/>
      <c r="P71" s="29"/>
      <c r="Q71" s="29"/>
      <c r="R71" s="29"/>
      <c r="S71" s="29"/>
      <c r="T71" s="28">
        <f t="shared" si="19"/>
        <v>0</v>
      </c>
      <c r="U71" s="27" t="e">
        <f t="shared" si="20"/>
        <v>#DIV/0!</v>
      </c>
      <c r="V71" s="26"/>
      <c r="W71" s="22"/>
    </row>
    <row r="72" spans="1:23" ht="19.5" customHeight="1">
      <c r="A72" s="32">
        <f t="shared" si="21"/>
        <v>67</v>
      </c>
      <c r="B72" s="32"/>
      <c r="C72" s="26"/>
      <c r="D72" s="26"/>
      <c r="E72" s="31"/>
      <c r="F72" s="31"/>
      <c r="G72" s="31"/>
      <c r="H72" s="31">
        <f t="shared" si="15"/>
        <v>0</v>
      </c>
      <c r="I72" s="31"/>
      <c r="J72" s="31"/>
      <c r="K72" s="31">
        <f t="shared" si="16"/>
        <v>-0.15</v>
      </c>
      <c r="L72" s="31" t="e">
        <f t="shared" si="17"/>
        <v>#DIV/0!</v>
      </c>
      <c r="M72" s="30" t="e">
        <f t="shared" si="18"/>
        <v>#DIV/0!</v>
      </c>
      <c r="N72" s="29"/>
      <c r="O72" s="29"/>
      <c r="P72" s="29"/>
      <c r="Q72" s="29"/>
      <c r="R72" s="29"/>
      <c r="S72" s="29"/>
      <c r="T72" s="28">
        <f t="shared" si="19"/>
        <v>0</v>
      </c>
      <c r="U72" s="27" t="e">
        <f t="shared" si="20"/>
        <v>#DIV/0!</v>
      </c>
      <c r="V72" s="26"/>
      <c r="W72" s="22"/>
    </row>
    <row r="73" spans="1:23" ht="19.5" customHeight="1">
      <c r="A73" s="32">
        <f t="shared" si="21"/>
        <v>68</v>
      </c>
      <c r="B73" s="32"/>
      <c r="C73" s="26"/>
      <c r="D73" s="26"/>
      <c r="E73" s="31"/>
      <c r="F73" s="31"/>
      <c r="G73" s="31"/>
      <c r="H73" s="31">
        <f t="shared" si="15"/>
        <v>0</v>
      </c>
      <c r="I73" s="31"/>
      <c r="J73" s="31"/>
      <c r="K73" s="31">
        <f t="shared" si="16"/>
        <v>-0.15</v>
      </c>
      <c r="L73" s="31" t="e">
        <f t="shared" si="17"/>
        <v>#DIV/0!</v>
      </c>
      <c r="M73" s="30" t="e">
        <f t="shared" si="18"/>
        <v>#DIV/0!</v>
      </c>
      <c r="N73" s="29"/>
      <c r="O73" s="29"/>
      <c r="P73" s="29"/>
      <c r="Q73" s="29"/>
      <c r="R73" s="29"/>
      <c r="S73" s="29"/>
      <c r="T73" s="28">
        <f t="shared" si="19"/>
        <v>0</v>
      </c>
      <c r="U73" s="27" t="e">
        <f t="shared" si="20"/>
        <v>#DIV/0!</v>
      </c>
      <c r="V73" s="26"/>
      <c r="W73" s="22"/>
    </row>
    <row r="74" spans="1:23" ht="19.5" customHeight="1">
      <c r="A74" s="32">
        <f t="shared" si="21"/>
        <v>69</v>
      </c>
      <c r="B74" s="32"/>
      <c r="C74" s="26"/>
      <c r="D74" s="26"/>
      <c r="E74" s="31"/>
      <c r="F74" s="31"/>
      <c r="G74" s="31"/>
      <c r="H74" s="31">
        <f t="shared" si="15"/>
        <v>0</v>
      </c>
      <c r="I74" s="31"/>
      <c r="J74" s="31"/>
      <c r="K74" s="31">
        <f t="shared" si="16"/>
        <v>-0.15</v>
      </c>
      <c r="L74" s="31" t="e">
        <f t="shared" si="17"/>
        <v>#DIV/0!</v>
      </c>
      <c r="M74" s="30" t="e">
        <f t="shared" si="18"/>
        <v>#DIV/0!</v>
      </c>
      <c r="N74" s="29"/>
      <c r="O74" s="29"/>
      <c r="P74" s="29"/>
      <c r="Q74" s="29"/>
      <c r="R74" s="29"/>
      <c r="S74" s="29"/>
      <c r="T74" s="28">
        <f t="shared" si="19"/>
        <v>0</v>
      </c>
      <c r="U74" s="27" t="e">
        <f t="shared" si="20"/>
        <v>#DIV/0!</v>
      </c>
      <c r="V74" s="26"/>
      <c r="W74" s="22"/>
    </row>
    <row r="75" spans="1:23" ht="19.5" customHeight="1">
      <c r="A75" s="32">
        <f t="shared" si="21"/>
        <v>70</v>
      </c>
      <c r="B75" s="32"/>
      <c r="C75" s="26"/>
      <c r="D75" s="26"/>
      <c r="E75" s="31"/>
      <c r="F75" s="31"/>
      <c r="G75" s="31"/>
      <c r="H75" s="31">
        <f t="shared" si="15"/>
        <v>0</v>
      </c>
      <c r="I75" s="31"/>
      <c r="J75" s="31"/>
      <c r="K75" s="31">
        <f t="shared" si="16"/>
        <v>-0.15</v>
      </c>
      <c r="L75" s="31" t="e">
        <f t="shared" si="17"/>
        <v>#DIV/0!</v>
      </c>
      <c r="M75" s="30" t="e">
        <f t="shared" si="18"/>
        <v>#DIV/0!</v>
      </c>
      <c r="N75" s="29"/>
      <c r="O75" s="29"/>
      <c r="P75" s="29"/>
      <c r="Q75" s="29"/>
      <c r="R75" s="29"/>
      <c r="S75" s="29"/>
      <c r="T75" s="28">
        <f t="shared" si="19"/>
        <v>0</v>
      </c>
      <c r="U75" s="27" t="e">
        <f t="shared" si="20"/>
        <v>#DIV/0!</v>
      </c>
      <c r="V75" s="26"/>
      <c r="W75" s="22"/>
    </row>
    <row r="76" spans="1:23" ht="19.5" customHeight="1">
      <c r="A76" s="32">
        <f t="shared" si="21"/>
        <v>71</v>
      </c>
      <c r="B76" s="32"/>
      <c r="C76" s="26"/>
      <c r="D76" s="26"/>
      <c r="E76" s="31"/>
      <c r="F76" s="31"/>
      <c r="G76" s="31"/>
      <c r="H76" s="31">
        <f t="shared" si="15"/>
        <v>0</v>
      </c>
      <c r="I76" s="31"/>
      <c r="J76" s="31"/>
      <c r="K76" s="31">
        <f t="shared" si="16"/>
        <v>-0.15</v>
      </c>
      <c r="L76" s="31" t="e">
        <f t="shared" si="17"/>
        <v>#DIV/0!</v>
      </c>
      <c r="M76" s="30" t="e">
        <f t="shared" si="18"/>
        <v>#DIV/0!</v>
      </c>
      <c r="N76" s="29"/>
      <c r="O76" s="29"/>
      <c r="P76" s="29"/>
      <c r="Q76" s="29"/>
      <c r="R76" s="29"/>
      <c r="S76" s="29"/>
      <c r="T76" s="28">
        <f t="shared" si="19"/>
        <v>0</v>
      </c>
      <c r="U76" s="27" t="e">
        <f t="shared" si="20"/>
        <v>#DIV/0!</v>
      </c>
      <c r="V76" s="26"/>
      <c r="W76" s="22"/>
    </row>
    <row r="77" spans="1:23" ht="19.5" customHeight="1">
      <c r="A77" s="32">
        <f t="shared" si="21"/>
        <v>72</v>
      </c>
      <c r="B77" s="32"/>
      <c r="C77" s="26"/>
      <c r="D77" s="26"/>
      <c r="E77" s="31"/>
      <c r="F77" s="31"/>
      <c r="G77" s="31"/>
      <c r="H77" s="31">
        <f t="shared" si="15"/>
        <v>0</v>
      </c>
      <c r="I77" s="31"/>
      <c r="J77" s="31"/>
      <c r="K77" s="31">
        <f t="shared" si="16"/>
        <v>-0.15</v>
      </c>
      <c r="L77" s="31" t="e">
        <f t="shared" si="17"/>
        <v>#DIV/0!</v>
      </c>
      <c r="M77" s="30" t="e">
        <f t="shared" si="18"/>
        <v>#DIV/0!</v>
      </c>
      <c r="N77" s="29"/>
      <c r="O77" s="29"/>
      <c r="P77" s="29"/>
      <c r="Q77" s="29"/>
      <c r="R77" s="29"/>
      <c r="S77" s="29"/>
      <c r="T77" s="28">
        <f t="shared" si="19"/>
        <v>0</v>
      </c>
      <c r="U77" s="27" t="e">
        <f t="shared" si="20"/>
        <v>#DIV/0!</v>
      </c>
      <c r="V77" s="26"/>
      <c r="W77" s="22"/>
    </row>
    <row r="78" spans="1:23" ht="19.5" customHeight="1">
      <c r="A78" s="32">
        <f t="shared" si="21"/>
        <v>73</v>
      </c>
      <c r="B78" s="32"/>
      <c r="C78" s="26"/>
      <c r="D78" s="26"/>
      <c r="E78" s="31"/>
      <c r="F78" s="31"/>
      <c r="G78" s="31"/>
      <c r="H78" s="31">
        <f t="shared" si="15"/>
        <v>0</v>
      </c>
      <c r="I78" s="31"/>
      <c r="J78" s="31"/>
      <c r="K78" s="31">
        <f t="shared" si="16"/>
        <v>-0.15</v>
      </c>
      <c r="L78" s="31" t="e">
        <f t="shared" si="17"/>
        <v>#DIV/0!</v>
      </c>
      <c r="M78" s="30" t="e">
        <f t="shared" si="18"/>
        <v>#DIV/0!</v>
      </c>
      <c r="N78" s="29"/>
      <c r="O78" s="29"/>
      <c r="P78" s="29"/>
      <c r="Q78" s="29"/>
      <c r="R78" s="29"/>
      <c r="S78" s="29"/>
      <c r="T78" s="28">
        <f t="shared" si="19"/>
        <v>0</v>
      </c>
      <c r="U78" s="27" t="e">
        <f t="shared" si="20"/>
        <v>#DIV/0!</v>
      </c>
      <c r="V78" s="26"/>
      <c r="W78" s="22"/>
    </row>
    <row r="79" spans="1:23" ht="19.5" customHeight="1">
      <c r="A79" s="32">
        <f t="shared" si="21"/>
        <v>74</v>
      </c>
      <c r="B79" s="32"/>
      <c r="C79" s="26"/>
      <c r="D79" s="26"/>
      <c r="E79" s="31"/>
      <c r="F79" s="31"/>
      <c r="G79" s="31"/>
      <c r="H79" s="31">
        <f t="shared" si="15"/>
        <v>0</v>
      </c>
      <c r="I79" s="31"/>
      <c r="J79" s="31"/>
      <c r="K79" s="31">
        <f t="shared" si="16"/>
        <v>-0.15</v>
      </c>
      <c r="L79" s="31" t="e">
        <f t="shared" si="17"/>
        <v>#DIV/0!</v>
      </c>
      <c r="M79" s="30" t="e">
        <f t="shared" si="18"/>
        <v>#DIV/0!</v>
      </c>
      <c r="N79" s="29"/>
      <c r="O79" s="29"/>
      <c r="P79" s="29"/>
      <c r="Q79" s="29"/>
      <c r="R79" s="29"/>
      <c r="S79" s="29"/>
      <c r="T79" s="28">
        <f t="shared" si="19"/>
        <v>0</v>
      </c>
      <c r="U79" s="27" t="e">
        <f t="shared" si="20"/>
        <v>#DIV/0!</v>
      </c>
      <c r="V79" s="26"/>
      <c r="W79" s="22"/>
    </row>
    <row r="80" spans="1:23" ht="19.5" customHeight="1">
      <c r="A80" s="32">
        <f t="shared" si="21"/>
        <v>75</v>
      </c>
      <c r="B80" s="32"/>
      <c r="C80" s="26"/>
      <c r="D80" s="26"/>
      <c r="E80" s="31"/>
      <c r="F80" s="31"/>
      <c r="G80" s="31"/>
      <c r="H80" s="31">
        <f aca="true" t="shared" si="22" ref="H80:H111">IF(G80=0,E80,(E80+F80+G80)/2)</f>
        <v>0</v>
      </c>
      <c r="I80" s="31"/>
      <c r="J80" s="31"/>
      <c r="K80" s="31">
        <f aca="true" t="shared" si="23" ref="K80:K111">J80+((0.06*I80)-0.15)</f>
        <v>-0.15</v>
      </c>
      <c r="L80" s="31" t="e">
        <f t="shared" si="17"/>
        <v>#DIV/0!</v>
      </c>
      <c r="M80" s="30" t="e">
        <f t="shared" si="18"/>
        <v>#DIV/0!</v>
      </c>
      <c r="N80" s="29"/>
      <c r="O80" s="29"/>
      <c r="P80" s="29"/>
      <c r="Q80" s="29"/>
      <c r="R80" s="29"/>
      <c r="S80" s="29"/>
      <c r="T80" s="28">
        <f t="shared" si="19"/>
        <v>0</v>
      </c>
      <c r="U80" s="27" t="e">
        <f t="shared" si="20"/>
        <v>#DIV/0!</v>
      </c>
      <c r="V80" s="26"/>
      <c r="W80" s="22"/>
    </row>
    <row r="81" spans="1:23" ht="19.5" customHeight="1">
      <c r="A81" s="32">
        <f t="shared" si="21"/>
        <v>76</v>
      </c>
      <c r="B81" s="32"/>
      <c r="C81" s="26"/>
      <c r="D81" s="26"/>
      <c r="E81" s="31"/>
      <c r="F81" s="31"/>
      <c r="G81" s="31"/>
      <c r="H81" s="31">
        <f t="shared" si="22"/>
        <v>0</v>
      </c>
      <c r="I81" s="31"/>
      <c r="J81" s="31"/>
      <c r="K81" s="31">
        <f t="shared" si="23"/>
        <v>-0.15</v>
      </c>
      <c r="L81" s="31" t="e">
        <f t="shared" si="17"/>
        <v>#DIV/0!</v>
      </c>
      <c r="M81" s="30" t="e">
        <f t="shared" si="18"/>
        <v>#DIV/0!</v>
      </c>
      <c r="N81" s="29"/>
      <c r="O81" s="29"/>
      <c r="P81" s="29"/>
      <c r="Q81" s="29"/>
      <c r="R81" s="29"/>
      <c r="S81" s="29"/>
      <c r="T81" s="28">
        <f t="shared" si="19"/>
        <v>0</v>
      </c>
      <c r="U81" s="27" t="e">
        <f t="shared" si="20"/>
        <v>#DIV/0!</v>
      </c>
      <c r="V81" s="26"/>
      <c r="W81" s="22"/>
    </row>
    <row r="82" spans="1:23" ht="19.5" customHeight="1">
      <c r="A82" s="32">
        <f t="shared" si="21"/>
        <v>77</v>
      </c>
      <c r="B82" s="32"/>
      <c r="C82" s="26"/>
      <c r="D82" s="26"/>
      <c r="E82" s="31"/>
      <c r="F82" s="31"/>
      <c r="G82" s="31"/>
      <c r="H82" s="31">
        <f t="shared" si="22"/>
        <v>0</v>
      </c>
      <c r="I82" s="31"/>
      <c r="J82" s="31"/>
      <c r="K82" s="31">
        <f t="shared" si="23"/>
        <v>-0.15</v>
      </c>
      <c r="L82" s="31" t="e">
        <f t="shared" si="17"/>
        <v>#DIV/0!</v>
      </c>
      <c r="M82" s="30" t="e">
        <f t="shared" si="18"/>
        <v>#DIV/0!</v>
      </c>
      <c r="N82" s="29"/>
      <c r="O82" s="29"/>
      <c r="P82" s="29"/>
      <c r="Q82" s="29"/>
      <c r="R82" s="29"/>
      <c r="S82" s="29"/>
      <c r="T82" s="28">
        <f t="shared" si="19"/>
        <v>0</v>
      </c>
      <c r="U82" s="27" t="e">
        <f t="shared" si="20"/>
        <v>#DIV/0!</v>
      </c>
      <c r="V82" s="26"/>
      <c r="W82" s="22"/>
    </row>
    <row r="83" spans="1:23" ht="19.5" customHeight="1">
      <c r="A83" s="32">
        <f t="shared" si="21"/>
        <v>78</v>
      </c>
      <c r="B83" s="32"/>
      <c r="C83" s="26"/>
      <c r="D83" s="26"/>
      <c r="E83" s="31"/>
      <c r="F83" s="31"/>
      <c r="G83" s="31"/>
      <c r="H83" s="31">
        <f t="shared" si="22"/>
        <v>0</v>
      </c>
      <c r="I83" s="31"/>
      <c r="J83" s="31"/>
      <c r="K83" s="31">
        <f t="shared" si="23"/>
        <v>-0.15</v>
      </c>
      <c r="L83" s="31" t="e">
        <f t="shared" si="17"/>
        <v>#DIV/0!</v>
      </c>
      <c r="M83" s="30" t="e">
        <f t="shared" si="18"/>
        <v>#DIV/0!</v>
      </c>
      <c r="N83" s="29"/>
      <c r="O83" s="29"/>
      <c r="P83" s="29"/>
      <c r="Q83" s="29"/>
      <c r="R83" s="29"/>
      <c r="S83" s="29"/>
      <c r="T83" s="28">
        <f t="shared" si="19"/>
        <v>0</v>
      </c>
      <c r="U83" s="27" t="e">
        <f t="shared" si="20"/>
        <v>#DIV/0!</v>
      </c>
      <c r="V83" s="26"/>
      <c r="W83" s="22"/>
    </row>
    <row r="84" spans="1:23" ht="19.5" customHeight="1">
      <c r="A84" s="32">
        <f t="shared" si="21"/>
        <v>79</v>
      </c>
      <c r="B84" s="32"/>
      <c r="C84" s="26"/>
      <c r="D84" s="26"/>
      <c r="E84" s="31"/>
      <c r="F84" s="31"/>
      <c r="G84" s="31"/>
      <c r="H84" s="31">
        <f t="shared" si="22"/>
        <v>0</v>
      </c>
      <c r="I84" s="31"/>
      <c r="J84" s="31"/>
      <c r="K84" s="31">
        <f t="shared" si="23"/>
        <v>-0.15</v>
      </c>
      <c r="L84" s="31" t="e">
        <f t="shared" si="17"/>
        <v>#DIV/0!</v>
      </c>
      <c r="M84" s="30" t="e">
        <f t="shared" si="18"/>
        <v>#DIV/0!</v>
      </c>
      <c r="N84" s="29"/>
      <c r="O84" s="29"/>
      <c r="P84" s="29"/>
      <c r="Q84" s="29"/>
      <c r="R84" s="29"/>
      <c r="S84" s="29"/>
      <c r="T84" s="28">
        <f t="shared" si="19"/>
        <v>0</v>
      </c>
      <c r="U84" s="27" t="e">
        <f t="shared" si="20"/>
        <v>#DIV/0!</v>
      </c>
      <c r="V84" s="26"/>
      <c r="W84" s="22"/>
    </row>
    <row r="85" spans="1:23" ht="19.5" customHeight="1">
      <c r="A85" s="32">
        <f t="shared" si="21"/>
        <v>80</v>
      </c>
      <c r="B85" s="32"/>
      <c r="C85" s="26"/>
      <c r="D85" s="26"/>
      <c r="E85" s="31"/>
      <c r="F85" s="31"/>
      <c r="G85" s="31"/>
      <c r="H85" s="31">
        <f t="shared" si="22"/>
        <v>0</v>
      </c>
      <c r="I85" s="31"/>
      <c r="J85" s="31"/>
      <c r="K85" s="31">
        <f t="shared" si="23"/>
        <v>-0.15</v>
      </c>
      <c r="L85" s="31" t="e">
        <f t="shared" si="17"/>
        <v>#DIV/0!</v>
      </c>
      <c r="M85" s="30" t="e">
        <f t="shared" si="18"/>
        <v>#DIV/0!</v>
      </c>
      <c r="N85" s="29"/>
      <c r="O85" s="29"/>
      <c r="P85" s="29"/>
      <c r="Q85" s="29"/>
      <c r="R85" s="29"/>
      <c r="S85" s="29"/>
      <c r="T85" s="28">
        <f t="shared" si="19"/>
        <v>0</v>
      </c>
      <c r="U85" s="27" t="e">
        <f t="shared" si="20"/>
        <v>#DIV/0!</v>
      </c>
      <c r="V85" s="26"/>
      <c r="W85" s="22"/>
    </row>
    <row r="86" spans="1:23" ht="19.5" customHeight="1">
      <c r="A86" s="32">
        <f t="shared" si="21"/>
        <v>81</v>
      </c>
      <c r="B86" s="32"/>
      <c r="C86" s="26"/>
      <c r="D86" s="26"/>
      <c r="E86" s="31"/>
      <c r="F86" s="31"/>
      <c r="G86" s="31"/>
      <c r="H86" s="31">
        <f t="shared" si="22"/>
        <v>0</v>
      </c>
      <c r="I86" s="31"/>
      <c r="J86" s="31"/>
      <c r="K86" s="31">
        <f t="shared" si="23"/>
        <v>-0.15</v>
      </c>
      <c r="L86" s="31" t="e">
        <f t="shared" si="17"/>
        <v>#DIV/0!</v>
      </c>
      <c r="M86" s="30" t="e">
        <f t="shared" si="18"/>
        <v>#DIV/0!</v>
      </c>
      <c r="N86" s="29"/>
      <c r="O86" s="29"/>
      <c r="P86" s="29"/>
      <c r="Q86" s="29"/>
      <c r="R86" s="29"/>
      <c r="S86" s="29"/>
      <c r="T86" s="28">
        <f t="shared" si="19"/>
        <v>0</v>
      </c>
      <c r="U86" s="27" t="e">
        <f t="shared" si="20"/>
        <v>#DIV/0!</v>
      </c>
      <c r="V86" s="26"/>
      <c r="W86" s="22"/>
    </row>
    <row r="87" spans="1:23" ht="19.5" customHeight="1">
      <c r="A87" s="32">
        <f t="shared" si="21"/>
        <v>82</v>
      </c>
      <c r="B87" s="32"/>
      <c r="C87" s="26"/>
      <c r="D87" s="26"/>
      <c r="E87" s="31"/>
      <c r="F87" s="31"/>
      <c r="G87" s="31"/>
      <c r="H87" s="31">
        <f t="shared" si="22"/>
        <v>0</v>
      </c>
      <c r="I87" s="31"/>
      <c r="J87" s="31"/>
      <c r="K87" s="31">
        <f t="shared" si="23"/>
        <v>-0.15</v>
      </c>
      <c r="L87" s="31" t="e">
        <f t="shared" si="17"/>
        <v>#DIV/0!</v>
      </c>
      <c r="M87" s="30" t="e">
        <f t="shared" si="18"/>
        <v>#DIV/0!</v>
      </c>
      <c r="N87" s="29"/>
      <c r="O87" s="29"/>
      <c r="P87" s="29"/>
      <c r="Q87" s="29"/>
      <c r="R87" s="29"/>
      <c r="S87" s="29"/>
      <c r="T87" s="28">
        <f t="shared" si="19"/>
        <v>0</v>
      </c>
      <c r="U87" s="27" t="e">
        <f t="shared" si="20"/>
        <v>#DIV/0!</v>
      </c>
      <c r="V87" s="26"/>
      <c r="W87" s="22"/>
    </row>
    <row r="88" spans="1:23" ht="19.5" customHeight="1">
      <c r="A88" s="32">
        <f t="shared" si="21"/>
        <v>83</v>
      </c>
      <c r="B88" s="32"/>
      <c r="C88" s="26"/>
      <c r="D88" s="26"/>
      <c r="E88" s="31"/>
      <c r="F88" s="31"/>
      <c r="G88" s="31"/>
      <c r="H88" s="31">
        <f t="shared" si="22"/>
        <v>0</v>
      </c>
      <c r="I88" s="31"/>
      <c r="J88" s="31"/>
      <c r="K88" s="31">
        <f t="shared" si="23"/>
        <v>-0.15</v>
      </c>
      <c r="L88" s="31" t="e">
        <f t="shared" si="17"/>
        <v>#DIV/0!</v>
      </c>
      <c r="M88" s="30" t="e">
        <f t="shared" si="18"/>
        <v>#DIV/0!</v>
      </c>
      <c r="N88" s="29"/>
      <c r="O88" s="29"/>
      <c r="P88" s="29"/>
      <c r="Q88" s="29"/>
      <c r="R88" s="29"/>
      <c r="S88" s="29"/>
      <c r="T88" s="28">
        <f t="shared" si="19"/>
        <v>0</v>
      </c>
      <c r="U88" s="27" t="e">
        <f t="shared" si="20"/>
        <v>#DIV/0!</v>
      </c>
      <c r="V88" s="26"/>
      <c r="W88" s="22"/>
    </row>
    <row r="89" spans="1:23" ht="19.5" customHeight="1">
      <c r="A89" s="32">
        <f t="shared" si="21"/>
        <v>84</v>
      </c>
      <c r="B89" s="32"/>
      <c r="C89" s="26"/>
      <c r="D89" s="26"/>
      <c r="E89" s="31"/>
      <c r="F89" s="31"/>
      <c r="G89" s="31"/>
      <c r="H89" s="31">
        <f t="shared" si="22"/>
        <v>0</v>
      </c>
      <c r="I89" s="31"/>
      <c r="J89" s="31"/>
      <c r="K89" s="31">
        <f t="shared" si="23"/>
        <v>-0.15</v>
      </c>
      <c r="L89" s="31" t="e">
        <f t="shared" si="17"/>
        <v>#DIV/0!</v>
      </c>
      <c r="M89" s="30" t="e">
        <f t="shared" si="18"/>
        <v>#DIV/0!</v>
      </c>
      <c r="N89" s="29"/>
      <c r="O89" s="29"/>
      <c r="P89" s="29"/>
      <c r="Q89" s="29"/>
      <c r="R89" s="29"/>
      <c r="S89" s="29"/>
      <c r="T89" s="28">
        <f t="shared" si="19"/>
        <v>0</v>
      </c>
      <c r="U89" s="27" t="e">
        <f t="shared" si="20"/>
        <v>#DIV/0!</v>
      </c>
      <c r="V89" s="26"/>
      <c r="W89" s="22"/>
    </row>
    <row r="90" spans="1:23" ht="19.5" customHeight="1">
      <c r="A90" s="32">
        <f t="shared" si="21"/>
        <v>85</v>
      </c>
      <c r="B90" s="32"/>
      <c r="C90" s="26"/>
      <c r="D90" s="26"/>
      <c r="E90" s="31"/>
      <c r="F90" s="31"/>
      <c r="G90" s="31"/>
      <c r="H90" s="31">
        <f t="shared" si="22"/>
        <v>0</v>
      </c>
      <c r="I90" s="31"/>
      <c r="J90" s="31"/>
      <c r="K90" s="31">
        <f t="shared" si="23"/>
        <v>-0.15</v>
      </c>
      <c r="L90" s="31" t="e">
        <f t="shared" si="17"/>
        <v>#DIV/0!</v>
      </c>
      <c r="M90" s="30" t="e">
        <f t="shared" si="18"/>
        <v>#DIV/0!</v>
      </c>
      <c r="N90" s="29"/>
      <c r="O90" s="29"/>
      <c r="P90" s="29"/>
      <c r="Q90" s="29"/>
      <c r="R90" s="29"/>
      <c r="S90" s="29"/>
      <c r="T90" s="28">
        <f t="shared" si="19"/>
        <v>0</v>
      </c>
      <c r="U90" s="27" t="e">
        <f t="shared" si="20"/>
        <v>#DIV/0!</v>
      </c>
      <c r="V90" s="26"/>
      <c r="W90" s="22"/>
    </row>
    <row r="91" spans="1:23" ht="19.5" customHeight="1">
      <c r="A91" s="32">
        <f t="shared" si="21"/>
        <v>86</v>
      </c>
      <c r="B91" s="32"/>
      <c r="C91" s="26"/>
      <c r="D91" s="26"/>
      <c r="E91" s="31"/>
      <c r="F91" s="31"/>
      <c r="G91" s="31"/>
      <c r="H91" s="31">
        <f t="shared" si="22"/>
        <v>0</v>
      </c>
      <c r="I91" s="31"/>
      <c r="J91" s="31"/>
      <c r="K91" s="31">
        <f t="shared" si="23"/>
        <v>-0.15</v>
      </c>
      <c r="L91" s="31" t="e">
        <f t="shared" si="17"/>
        <v>#DIV/0!</v>
      </c>
      <c r="M91" s="30" t="e">
        <f t="shared" si="18"/>
        <v>#DIV/0!</v>
      </c>
      <c r="N91" s="29"/>
      <c r="O91" s="29"/>
      <c r="P91" s="29"/>
      <c r="Q91" s="29"/>
      <c r="R91" s="29"/>
      <c r="S91" s="29"/>
      <c r="T91" s="28">
        <f t="shared" si="19"/>
        <v>0</v>
      </c>
      <c r="U91" s="27" t="e">
        <f t="shared" si="20"/>
        <v>#DIV/0!</v>
      </c>
      <c r="V91" s="26"/>
      <c r="W91" s="22"/>
    </row>
    <row r="92" spans="1:23" ht="19.5" customHeight="1">
      <c r="A92" s="32">
        <f t="shared" si="21"/>
        <v>87</v>
      </c>
      <c r="B92" s="32"/>
      <c r="C92" s="26"/>
      <c r="D92" s="26"/>
      <c r="E92" s="31"/>
      <c r="F92" s="31"/>
      <c r="G92" s="31"/>
      <c r="H92" s="31">
        <f t="shared" si="22"/>
        <v>0</v>
      </c>
      <c r="I92" s="31"/>
      <c r="J92" s="31"/>
      <c r="K92" s="31">
        <f t="shared" si="23"/>
        <v>-0.15</v>
      </c>
      <c r="L92" s="31" t="e">
        <f t="shared" si="17"/>
        <v>#DIV/0!</v>
      </c>
      <c r="M92" s="30" t="e">
        <f t="shared" si="18"/>
        <v>#DIV/0!</v>
      </c>
      <c r="N92" s="29"/>
      <c r="O92" s="29"/>
      <c r="P92" s="29"/>
      <c r="Q92" s="29"/>
      <c r="R92" s="29"/>
      <c r="S92" s="29"/>
      <c r="T92" s="28">
        <f t="shared" si="19"/>
        <v>0</v>
      </c>
      <c r="U92" s="27" t="e">
        <f t="shared" si="20"/>
        <v>#DIV/0!</v>
      </c>
      <c r="V92" s="26"/>
      <c r="W92" s="22"/>
    </row>
    <row r="93" spans="1:23" ht="19.5" customHeight="1">
      <c r="A93" s="32">
        <f t="shared" si="21"/>
        <v>88</v>
      </c>
      <c r="B93" s="32"/>
      <c r="C93" s="26"/>
      <c r="D93" s="26"/>
      <c r="E93" s="31"/>
      <c r="F93" s="31"/>
      <c r="G93" s="31"/>
      <c r="H93" s="31">
        <f t="shared" si="22"/>
        <v>0</v>
      </c>
      <c r="I93" s="31"/>
      <c r="J93" s="31"/>
      <c r="K93" s="31">
        <f t="shared" si="23"/>
        <v>-0.15</v>
      </c>
      <c r="L93" s="31" t="e">
        <f t="shared" si="17"/>
        <v>#DIV/0!</v>
      </c>
      <c r="M93" s="30" t="e">
        <f t="shared" si="18"/>
        <v>#DIV/0!</v>
      </c>
      <c r="N93" s="29"/>
      <c r="O93" s="29"/>
      <c r="P93" s="29"/>
      <c r="Q93" s="29"/>
      <c r="R93" s="29"/>
      <c r="S93" s="29"/>
      <c r="T93" s="28">
        <f t="shared" si="19"/>
        <v>0</v>
      </c>
      <c r="U93" s="27" t="e">
        <f t="shared" si="20"/>
        <v>#DIV/0!</v>
      </c>
      <c r="V93" s="26"/>
      <c r="W93" s="22"/>
    </row>
    <row r="94" spans="1:23" ht="19.5" customHeight="1">
      <c r="A94" s="32">
        <f t="shared" si="21"/>
        <v>89</v>
      </c>
      <c r="B94" s="32"/>
      <c r="C94" s="26"/>
      <c r="D94" s="26"/>
      <c r="E94" s="31"/>
      <c r="F94" s="31"/>
      <c r="G94" s="31"/>
      <c r="H94" s="31">
        <f t="shared" si="22"/>
        <v>0</v>
      </c>
      <c r="I94" s="31"/>
      <c r="J94" s="31"/>
      <c r="K94" s="31">
        <f t="shared" si="23"/>
        <v>-0.15</v>
      </c>
      <c r="L94" s="31" t="e">
        <f t="shared" si="17"/>
        <v>#DIV/0!</v>
      </c>
      <c r="M94" s="30" t="e">
        <f t="shared" si="18"/>
        <v>#DIV/0!</v>
      </c>
      <c r="N94" s="29"/>
      <c r="O94" s="29"/>
      <c r="P94" s="29"/>
      <c r="Q94" s="29"/>
      <c r="R94" s="29"/>
      <c r="S94" s="29"/>
      <c r="T94" s="28">
        <f t="shared" si="19"/>
        <v>0</v>
      </c>
      <c r="U94" s="27" t="e">
        <f t="shared" si="20"/>
        <v>#DIV/0!</v>
      </c>
      <c r="V94" s="26"/>
      <c r="W94" s="22"/>
    </row>
    <row r="95" spans="1:23" ht="19.5" customHeight="1">
      <c r="A95" s="32">
        <f t="shared" si="21"/>
        <v>90</v>
      </c>
      <c r="B95" s="32"/>
      <c r="C95" s="26"/>
      <c r="D95" s="26"/>
      <c r="E95" s="31"/>
      <c r="F95" s="31"/>
      <c r="G95" s="31"/>
      <c r="H95" s="31">
        <f t="shared" si="22"/>
        <v>0</v>
      </c>
      <c r="I95" s="31"/>
      <c r="J95" s="31"/>
      <c r="K95" s="31">
        <f t="shared" si="23"/>
        <v>-0.15</v>
      </c>
      <c r="L95" s="31" t="e">
        <f t="shared" si="17"/>
        <v>#DIV/0!</v>
      </c>
      <c r="M95" s="30" t="e">
        <f t="shared" si="18"/>
        <v>#DIV/0!</v>
      </c>
      <c r="N95" s="29"/>
      <c r="O95" s="29"/>
      <c r="P95" s="29"/>
      <c r="Q95" s="29"/>
      <c r="R95" s="29"/>
      <c r="S95" s="29"/>
      <c r="T95" s="28">
        <f t="shared" si="19"/>
        <v>0</v>
      </c>
      <c r="U95" s="27" t="e">
        <f t="shared" si="20"/>
        <v>#DIV/0!</v>
      </c>
      <c r="V95" s="26"/>
      <c r="W95" s="22"/>
    </row>
    <row r="96" spans="1:23" ht="19.5" customHeight="1">
      <c r="A96" s="32">
        <f t="shared" si="21"/>
        <v>91</v>
      </c>
      <c r="B96" s="32"/>
      <c r="C96" s="26"/>
      <c r="D96" s="26"/>
      <c r="E96" s="31"/>
      <c r="F96" s="31"/>
      <c r="G96" s="31"/>
      <c r="H96" s="31">
        <f t="shared" si="22"/>
        <v>0</v>
      </c>
      <c r="I96" s="31"/>
      <c r="J96" s="31"/>
      <c r="K96" s="31">
        <f t="shared" si="23"/>
        <v>-0.15</v>
      </c>
      <c r="L96" s="31" t="e">
        <f t="shared" si="17"/>
        <v>#DIV/0!</v>
      </c>
      <c r="M96" s="30" t="e">
        <f t="shared" si="18"/>
        <v>#DIV/0!</v>
      </c>
      <c r="N96" s="29"/>
      <c r="O96" s="29"/>
      <c r="P96" s="29"/>
      <c r="Q96" s="29"/>
      <c r="R96" s="29"/>
      <c r="S96" s="29"/>
      <c r="T96" s="28">
        <f t="shared" si="19"/>
        <v>0</v>
      </c>
      <c r="U96" s="27" t="e">
        <f t="shared" si="20"/>
        <v>#DIV/0!</v>
      </c>
      <c r="V96" s="26"/>
      <c r="W96" s="22"/>
    </row>
    <row r="97" spans="1:23" ht="19.5" customHeight="1">
      <c r="A97" s="32">
        <f t="shared" si="21"/>
        <v>92</v>
      </c>
      <c r="B97" s="32"/>
      <c r="C97" s="26"/>
      <c r="D97" s="26"/>
      <c r="E97" s="31"/>
      <c r="F97" s="31"/>
      <c r="G97" s="31"/>
      <c r="H97" s="31">
        <f t="shared" si="22"/>
        <v>0</v>
      </c>
      <c r="I97" s="31"/>
      <c r="J97" s="31"/>
      <c r="K97" s="31">
        <f t="shared" si="23"/>
        <v>-0.15</v>
      </c>
      <c r="L97" s="31" t="e">
        <f t="shared" si="17"/>
        <v>#DIV/0!</v>
      </c>
      <c r="M97" s="30" t="e">
        <f t="shared" si="18"/>
        <v>#DIV/0!</v>
      </c>
      <c r="N97" s="29"/>
      <c r="O97" s="29"/>
      <c r="P97" s="29"/>
      <c r="Q97" s="29"/>
      <c r="R97" s="29"/>
      <c r="S97" s="29"/>
      <c r="T97" s="28">
        <f t="shared" si="19"/>
        <v>0</v>
      </c>
      <c r="U97" s="27" t="e">
        <f t="shared" si="20"/>
        <v>#DIV/0!</v>
      </c>
      <c r="V97" s="26"/>
      <c r="W97" s="22"/>
    </row>
    <row r="98" spans="1:22" ht="19.5" customHeight="1">
      <c r="A98" s="32">
        <f t="shared" si="21"/>
        <v>93</v>
      </c>
      <c r="B98" s="32"/>
      <c r="C98" s="26"/>
      <c r="D98" s="26"/>
      <c r="E98" s="31"/>
      <c r="F98" s="31"/>
      <c r="G98" s="31"/>
      <c r="H98" s="31">
        <f t="shared" si="22"/>
        <v>0</v>
      </c>
      <c r="I98" s="31"/>
      <c r="J98" s="31"/>
      <c r="K98" s="31">
        <f t="shared" si="23"/>
        <v>-0.15</v>
      </c>
      <c r="L98" s="31" t="e">
        <f t="shared" si="17"/>
        <v>#DIV/0!</v>
      </c>
      <c r="M98" s="30" t="e">
        <f t="shared" si="18"/>
        <v>#DIV/0!</v>
      </c>
      <c r="N98" s="29"/>
      <c r="O98" s="29"/>
      <c r="P98" s="29"/>
      <c r="Q98" s="29"/>
      <c r="R98" s="29"/>
      <c r="S98" s="29"/>
      <c r="T98" s="28">
        <f t="shared" si="19"/>
        <v>0</v>
      </c>
      <c r="U98" s="27" t="e">
        <f t="shared" si="20"/>
        <v>#DIV/0!</v>
      </c>
      <c r="V98" s="26"/>
    </row>
    <row r="99" spans="1:22" ht="19.5" customHeight="1">
      <c r="A99" s="32">
        <f t="shared" si="21"/>
        <v>94</v>
      </c>
      <c r="B99" s="32"/>
      <c r="C99" s="26"/>
      <c r="D99" s="26"/>
      <c r="E99" s="31"/>
      <c r="F99" s="31"/>
      <c r="G99" s="31"/>
      <c r="H99" s="31">
        <f t="shared" si="22"/>
        <v>0</v>
      </c>
      <c r="I99" s="31"/>
      <c r="J99" s="31"/>
      <c r="K99" s="31">
        <f t="shared" si="23"/>
        <v>-0.15</v>
      </c>
      <c r="L99" s="31" t="e">
        <f t="shared" si="17"/>
        <v>#DIV/0!</v>
      </c>
      <c r="M99" s="30" t="e">
        <f t="shared" si="18"/>
        <v>#DIV/0!</v>
      </c>
      <c r="N99" s="29"/>
      <c r="O99" s="29"/>
      <c r="P99" s="29"/>
      <c r="Q99" s="29"/>
      <c r="R99" s="29"/>
      <c r="S99" s="29"/>
      <c r="T99" s="28">
        <f t="shared" si="19"/>
        <v>0</v>
      </c>
      <c r="U99" s="27" t="e">
        <f t="shared" si="20"/>
        <v>#DIV/0!</v>
      </c>
      <c r="V99" s="26"/>
    </row>
    <row r="100" spans="1:22" ht="19.5" customHeight="1">
      <c r="A100" s="32">
        <f t="shared" si="21"/>
        <v>95</v>
      </c>
      <c r="B100" s="32"/>
      <c r="C100" s="26"/>
      <c r="D100" s="26"/>
      <c r="E100" s="31"/>
      <c r="F100" s="31"/>
      <c r="G100" s="31"/>
      <c r="H100" s="31">
        <f t="shared" si="22"/>
        <v>0</v>
      </c>
      <c r="I100" s="31"/>
      <c r="J100" s="31"/>
      <c r="K100" s="31">
        <f t="shared" si="23"/>
        <v>-0.15</v>
      </c>
      <c r="L100" s="31" t="e">
        <f t="shared" si="17"/>
        <v>#DIV/0!</v>
      </c>
      <c r="M100" s="30" t="e">
        <f t="shared" si="18"/>
        <v>#DIV/0!</v>
      </c>
      <c r="N100" s="29"/>
      <c r="O100" s="29"/>
      <c r="P100" s="29"/>
      <c r="Q100" s="29"/>
      <c r="R100" s="29"/>
      <c r="S100" s="29"/>
      <c r="T100" s="28">
        <f t="shared" si="19"/>
        <v>0</v>
      </c>
      <c r="U100" s="27" t="e">
        <f t="shared" si="20"/>
        <v>#DIV/0!</v>
      </c>
      <c r="V100" s="26"/>
    </row>
    <row r="101" spans="1:22" ht="19.5" customHeight="1">
      <c r="A101" s="32">
        <f t="shared" si="21"/>
        <v>96</v>
      </c>
      <c r="B101" s="32"/>
      <c r="C101" s="26"/>
      <c r="D101" s="26"/>
      <c r="E101" s="31"/>
      <c r="F101" s="31"/>
      <c r="G101" s="31"/>
      <c r="H101" s="31">
        <f t="shared" si="22"/>
        <v>0</v>
      </c>
      <c r="I101" s="31"/>
      <c r="J101" s="31"/>
      <c r="K101" s="31">
        <f t="shared" si="23"/>
        <v>-0.15</v>
      </c>
      <c r="L101" s="31" t="e">
        <f t="shared" si="17"/>
        <v>#DIV/0!</v>
      </c>
      <c r="M101" s="30" t="e">
        <f t="shared" si="18"/>
        <v>#DIV/0!</v>
      </c>
      <c r="N101" s="29"/>
      <c r="O101" s="29"/>
      <c r="P101" s="29"/>
      <c r="Q101" s="29"/>
      <c r="R101" s="29"/>
      <c r="S101" s="29"/>
      <c r="T101" s="28">
        <f t="shared" si="19"/>
        <v>0</v>
      </c>
      <c r="U101" s="27" t="e">
        <f t="shared" si="20"/>
        <v>#DIV/0!</v>
      </c>
      <c r="V101" s="26"/>
    </row>
    <row r="102" spans="1:22" ht="19.5" customHeight="1">
      <c r="A102" s="32">
        <f t="shared" si="21"/>
        <v>97</v>
      </c>
      <c r="B102" s="32"/>
      <c r="C102" s="26"/>
      <c r="D102" s="26"/>
      <c r="E102" s="31"/>
      <c r="F102" s="31"/>
      <c r="G102" s="31"/>
      <c r="H102" s="31">
        <f t="shared" si="22"/>
        <v>0</v>
      </c>
      <c r="I102" s="31"/>
      <c r="J102" s="31"/>
      <c r="K102" s="31">
        <f t="shared" si="23"/>
        <v>-0.15</v>
      </c>
      <c r="L102" s="31" t="e">
        <f aca="true" t="shared" si="24" ref="L102:L133">POWER((K102/J102),1/4)</f>
        <v>#DIV/0!</v>
      </c>
      <c r="M102" s="30" t="e">
        <f aca="true" t="shared" si="25" ref="M102:M133">(SQRT(I102))*((1.25*(SQRT(H102)/I102)+0.075*((I102+SQRT(H102)))/(POWER(K102,1/3))))*L102</f>
        <v>#DIV/0!</v>
      </c>
      <c r="N102" s="29"/>
      <c r="O102" s="29"/>
      <c r="P102" s="29"/>
      <c r="Q102" s="29"/>
      <c r="R102" s="29"/>
      <c r="S102" s="29"/>
      <c r="T102" s="28">
        <f aca="true" t="shared" si="26" ref="T102:T133">(N102+O102+P102+Q102+R102+S102)</f>
        <v>0</v>
      </c>
      <c r="U102" s="27" t="e">
        <f aca="true" t="shared" si="27" ref="U102:U133">M102*(100%+T102)</f>
        <v>#DIV/0!</v>
      </c>
      <c r="V102" s="26"/>
    </row>
    <row r="103" spans="1:22" ht="19.5" customHeight="1">
      <c r="A103" s="32">
        <f aca="true" t="shared" si="28" ref="A103:A134">A102+1</f>
        <v>98</v>
      </c>
      <c r="B103" s="32"/>
      <c r="C103" s="26"/>
      <c r="D103" s="26"/>
      <c r="E103" s="31"/>
      <c r="F103" s="31"/>
      <c r="G103" s="31"/>
      <c r="H103" s="31">
        <f t="shared" si="22"/>
        <v>0</v>
      </c>
      <c r="I103" s="31"/>
      <c r="J103" s="31"/>
      <c r="K103" s="31">
        <f t="shared" si="23"/>
        <v>-0.15</v>
      </c>
      <c r="L103" s="31" t="e">
        <f t="shared" si="24"/>
        <v>#DIV/0!</v>
      </c>
      <c r="M103" s="30" t="e">
        <f t="shared" si="25"/>
        <v>#DIV/0!</v>
      </c>
      <c r="N103" s="29"/>
      <c r="O103" s="29"/>
      <c r="P103" s="29"/>
      <c r="Q103" s="29"/>
      <c r="R103" s="29"/>
      <c r="S103" s="29"/>
      <c r="T103" s="28">
        <f t="shared" si="26"/>
        <v>0</v>
      </c>
      <c r="U103" s="27" t="e">
        <f t="shared" si="27"/>
        <v>#DIV/0!</v>
      </c>
      <c r="V103" s="26"/>
    </row>
    <row r="104" spans="1:22" ht="19.5" customHeight="1">
      <c r="A104" s="32">
        <f t="shared" si="28"/>
        <v>99</v>
      </c>
      <c r="B104" s="32"/>
      <c r="C104" s="26"/>
      <c r="D104" s="26"/>
      <c r="E104" s="31"/>
      <c r="F104" s="31"/>
      <c r="G104" s="31"/>
      <c r="H104" s="31">
        <f t="shared" si="22"/>
        <v>0</v>
      </c>
      <c r="I104" s="31"/>
      <c r="J104" s="31"/>
      <c r="K104" s="31">
        <f t="shared" si="23"/>
        <v>-0.15</v>
      </c>
      <c r="L104" s="31" t="e">
        <f t="shared" si="24"/>
        <v>#DIV/0!</v>
      </c>
      <c r="M104" s="30" t="e">
        <f t="shared" si="25"/>
        <v>#DIV/0!</v>
      </c>
      <c r="N104" s="29"/>
      <c r="O104" s="29"/>
      <c r="P104" s="29"/>
      <c r="Q104" s="29"/>
      <c r="R104" s="29"/>
      <c r="S104" s="29"/>
      <c r="T104" s="28">
        <f t="shared" si="26"/>
        <v>0</v>
      </c>
      <c r="U104" s="27" t="e">
        <f t="shared" si="27"/>
        <v>#DIV/0!</v>
      </c>
      <c r="V104" s="26"/>
    </row>
    <row r="105" spans="1:22" ht="19.5" customHeight="1">
      <c r="A105" s="32">
        <f t="shared" si="28"/>
        <v>100</v>
      </c>
      <c r="B105" s="32"/>
      <c r="C105" s="26"/>
      <c r="D105" s="26"/>
      <c r="E105" s="31"/>
      <c r="F105" s="31"/>
      <c r="G105" s="31"/>
      <c r="H105" s="31">
        <f t="shared" si="22"/>
        <v>0</v>
      </c>
      <c r="I105" s="31"/>
      <c r="J105" s="31"/>
      <c r="K105" s="31">
        <f t="shared" si="23"/>
        <v>-0.15</v>
      </c>
      <c r="L105" s="31" t="e">
        <f t="shared" si="24"/>
        <v>#DIV/0!</v>
      </c>
      <c r="M105" s="30" t="e">
        <f t="shared" si="25"/>
        <v>#DIV/0!</v>
      </c>
      <c r="N105" s="29"/>
      <c r="O105" s="29"/>
      <c r="P105" s="29"/>
      <c r="Q105" s="29"/>
      <c r="R105" s="29"/>
      <c r="S105" s="29"/>
      <c r="T105" s="28">
        <f t="shared" si="26"/>
        <v>0</v>
      </c>
      <c r="U105" s="27" t="e">
        <f t="shared" si="27"/>
        <v>#DIV/0!</v>
      </c>
      <c r="V105" s="26"/>
    </row>
    <row r="106" spans="1:22" ht="19.5" customHeight="1">
      <c r="A106" s="32">
        <f t="shared" si="28"/>
        <v>101</v>
      </c>
      <c r="B106" s="32"/>
      <c r="C106" s="26"/>
      <c r="D106" s="26"/>
      <c r="E106" s="31"/>
      <c r="F106" s="31"/>
      <c r="G106" s="31"/>
      <c r="H106" s="31">
        <f t="shared" si="22"/>
        <v>0</v>
      </c>
      <c r="I106" s="31"/>
      <c r="J106" s="31"/>
      <c r="K106" s="31">
        <f t="shared" si="23"/>
        <v>-0.15</v>
      </c>
      <c r="L106" s="31" t="e">
        <f t="shared" si="24"/>
        <v>#DIV/0!</v>
      </c>
      <c r="M106" s="30" t="e">
        <f t="shared" si="25"/>
        <v>#DIV/0!</v>
      </c>
      <c r="N106" s="29"/>
      <c r="O106" s="29"/>
      <c r="P106" s="29"/>
      <c r="Q106" s="29"/>
      <c r="R106" s="29"/>
      <c r="S106" s="29"/>
      <c r="T106" s="28">
        <f t="shared" si="26"/>
        <v>0</v>
      </c>
      <c r="U106" s="27" t="e">
        <f t="shared" si="27"/>
        <v>#DIV/0!</v>
      </c>
      <c r="V106" s="26"/>
    </row>
    <row r="107" spans="1:22" ht="19.5" customHeight="1">
      <c r="A107" s="32">
        <f t="shared" si="28"/>
        <v>102</v>
      </c>
      <c r="B107" s="32"/>
      <c r="C107" s="26"/>
      <c r="D107" s="26"/>
      <c r="E107" s="31"/>
      <c r="F107" s="31"/>
      <c r="G107" s="31"/>
      <c r="H107" s="31">
        <f t="shared" si="22"/>
        <v>0</v>
      </c>
      <c r="I107" s="31"/>
      <c r="J107" s="31"/>
      <c r="K107" s="31">
        <f t="shared" si="23"/>
        <v>-0.15</v>
      </c>
      <c r="L107" s="31" t="e">
        <f t="shared" si="24"/>
        <v>#DIV/0!</v>
      </c>
      <c r="M107" s="30" t="e">
        <f t="shared" si="25"/>
        <v>#DIV/0!</v>
      </c>
      <c r="N107" s="29"/>
      <c r="O107" s="29"/>
      <c r="P107" s="29"/>
      <c r="Q107" s="29"/>
      <c r="R107" s="29"/>
      <c r="S107" s="29"/>
      <c r="T107" s="28">
        <f t="shared" si="26"/>
        <v>0</v>
      </c>
      <c r="U107" s="27" t="e">
        <f t="shared" si="27"/>
        <v>#DIV/0!</v>
      </c>
      <c r="V107" s="26"/>
    </row>
    <row r="108" spans="1:22" ht="19.5" customHeight="1">
      <c r="A108" s="32">
        <f t="shared" si="28"/>
        <v>103</v>
      </c>
      <c r="B108" s="32"/>
      <c r="C108" s="26"/>
      <c r="D108" s="26"/>
      <c r="E108" s="31"/>
      <c r="F108" s="31"/>
      <c r="G108" s="31"/>
      <c r="H108" s="31">
        <f t="shared" si="22"/>
        <v>0</v>
      </c>
      <c r="I108" s="31"/>
      <c r="J108" s="31"/>
      <c r="K108" s="31">
        <f t="shared" si="23"/>
        <v>-0.15</v>
      </c>
      <c r="L108" s="31" t="e">
        <f t="shared" si="24"/>
        <v>#DIV/0!</v>
      </c>
      <c r="M108" s="30" t="e">
        <f t="shared" si="25"/>
        <v>#DIV/0!</v>
      </c>
      <c r="N108" s="29"/>
      <c r="O108" s="29"/>
      <c r="P108" s="29"/>
      <c r="Q108" s="29"/>
      <c r="R108" s="29"/>
      <c r="S108" s="29"/>
      <c r="T108" s="28">
        <f t="shared" si="26"/>
        <v>0</v>
      </c>
      <c r="U108" s="27" t="e">
        <f t="shared" si="27"/>
        <v>#DIV/0!</v>
      </c>
      <c r="V108" s="26"/>
    </row>
    <row r="109" spans="1:22" ht="19.5" customHeight="1">
      <c r="A109" s="32">
        <f t="shared" si="28"/>
        <v>104</v>
      </c>
      <c r="B109" s="32"/>
      <c r="C109" s="26"/>
      <c r="D109" s="26"/>
      <c r="E109" s="31"/>
      <c r="F109" s="31"/>
      <c r="G109" s="31"/>
      <c r="H109" s="31">
        <f t="shared" si="22"/>
        <v>0</v>
      </c>
      <c r="I109" s="31"/>
      <c r="J109" s="31"/>
      <c r="K109" s="31">
        <f t="shared" si="23"/>
        <v>-0.15</v>
      </c>
      <c r="L109" s="31" t="e">
        <f t="shared" si="24"/>
        <v>#DIV/0!</v>
      </c>
      <c r="M109" s="30" t="e">
        <f t="shared" si="25"/>
        <v>#DIV/0!</v>
      </c>
      <c r="N109" s="29"/>
      <c r="O109" s="29"/>
      <c r="P109" s="29"/>
      <c r="Q109" s="29"/>
      <c r="R109" s="29"/>
      <c r="S109" s="29"/>
      <c r="T109" s="28">
        <f t="shared" si="26"/>
        <v>0</v>
      </c>
      <c r="U109" s="27" t="e">
        <f t="shared" si="27"/>
        <v>#DIV/0!</v>
      </c>
      <c r="V109" s="26"/>
    </row>
    <row r="110" spans="1:22" ht="19.5" customHeight="1">
      <c r="A110" s="32">
        <f t="shared" si="28"/>
        <v>105</v>
      </c>
      <c r="B110" s="32"/>
      <c r="C110" s="26"/>
      <c r="D110" s="26"/>
      <c r="E110" s="31"/>
      <c r="F110" s="31"/>
      <c r="G110" s="31"/>
      <c r="H110" s="31">
        <f t="shared" si="22"/>
        <v>0</v>
      </c>
      <c r="I110" s="31"/>
      <c r="J110" s="31"/>
      <c r="K110" s="31">
        <f t="shared" si="23"/>
        <v>-0.15</v>
      </c>
      <c r="L110" s="31" t="e">
        <f t="shared" si="24"/>
        <v>#DIV/0!</v>
      </c>
      <c r="M110" s="30" t="e">
        <f t="shared" si="25"/>
        <v>#DIV/0!</v>
      </c>
      <c r="N110" s="29"/>
      <c r="O110" s="29"/>
      <c r="P110" s="29"/>
      <c r="Q110" s="29"/>
      <c r="R110" s="29"/>
      <c r="S110" s="29"/>
      <c r="T110" s="28">
        <f t="shared" si="26"/>
        <v>0</v>
      </c>
      <c r="U110" s="27" t="e">
        <f t="shared" si="27"/>
        <v>#DIV/0!</v>
      </c>
      <c r="V110" s="26"/>
    </row>
    <row r="111" spans="1:22" ht="19.5" customHeight="1">
      <c r="A111" s="32">
        <f t="shared" si="28"/>
        <v>106</v>
      </c>
      <c r="B111" s="32"/>
      <c r="C111" s="26"/>
      <c r="D111" s="26"/>
      <c r="E111" s="31"/>
      <c r="F111" s="31"/>
      <c r="G111" s="31"/>
      <c r="H111" s="31">
        <f t="shared" si="22"/>
        <v>0</v>
      </c>
      <c r="I111" s="31"/>
      <c r="J111" s="31"/>
      <c r="K111" s="31">
        <f t="shared" si="23"/>
        <v>-0.15</v>
      </c>
      <c r="L111" s="31" t="e">
        <f t="shared" si="24"/>
        <v>#DIV/0!</v>
      </c>
      <c r="M111" s="30" t="e">
        <f t="shared" si="25"/>
        <v>#DIV/0!</v>
      </c>
      <c r="N111" s="29"/>
      <c r="O111" s="29"/>
      <c r="P111" s="29"/>
      <c r="Q111" s="29"/>
      <c r="R111" s="29"/>
      <c r="S111" s="29"/>
      <c r="T111" s="28">
        <f t="shared" si="26"/>
        <v>0</v>
      </c>
      <c r="U111" s="27" t="e">
        <f t="shared" si="27"/>
        <v>#DIV/0!</v>
      </c>
      <c r="V111" s="26"/>
    </row>
    <row r="112" spans="1:22" ht="19.5" customHeight="1">
      <c r="A112" s="32">
        <f t="shared" si="28"/>
        <v>107</v>
      </c>
      <c r="B112" s="32"/>
      <c r="C112" s="26"/>
      <c r="D112" s="26"/>
      <c r="E112" s="31"/>
      <c r="F112" s="31"/>
      <c r="G112" s="31"/>
      <c r="H112" s="31">
        <f aca="true" t="shared" si="29" ref="H112:H143">IF(G112=0,E112,(E112+F112+G112)/2)</f>
        <v>0</v>
      </c>
      <c r="I112" s="31"/>
      <c r="J112" s="31"/>
      <c r="K112" s="31">
        <f aca="true" t="shared" si="30" ref="K112:K143">J112+((0.06*I112)-0.15)</f>
        <v>-0.15</v>
      </c>
      <c r="L112" s="31" t="e">
        <f t="shared" si="24"/>
        <v>#DIV/0!</v>
      </c>
      <c r="M112" s="30" t="e">
        <f t="shared" si="25"/>
        <v>#DIV/0!</v>
      </c>
      <c r="N112" s="29"/>
      <c r="O112" s="29"/>
      <c r="P112" s="29"/>
      <c r="Q112" s="29"/>
      <c r="R112" s="29"/>
      <c r="S112" s="29"/>
      <c r="T112" s="28">
        <f t="shared" si="26"/>
        <v>0</v>
      </c>
      <c r="U112" s="27" t="e">
        <f t="shared" si="27"/>
        <v>#DIV/0!</v>
      </c>
      <c r="V112" s="26"/>
    </row>
    <row r="113" spans="1:22" ht="19.5" customHeight="1">
      <c r="A113" s="32">
        <f t="shared" si="28"/>
        <v>108</v>
      </c>
      <c r="B113" s="32"/>
      <c r="C113" s="26"/>
      <c r="D113" s="26"/>
      <c r="E113" s="31"/>
      <c r="F113" s="31"/>
      <c r="G113" s="31"/>
      <c r="H113" s="31">
        <f t="shared" si="29"/>
        <v>0</v>
      </c>
      <c r="I113" s="31"/>
      <c r="J113" s="31"/>
      <c r="K113" s="31">
        <f t="shared" si="30"/>
        <v>-0.15</v>
      </c>
      <c r="L113" s="31" t="e">
        <f t="shared" si="24"/>
        <v>#DIV/0!</v>
      </c>
      <c r="M113" s="30" t="e">
        <f t="shared" si="25"/>
        <v>#DIV/0!</v>
      </c>
      <c r="N113" s="29"/>
      <c r="O113" s="29"/>
      <c r="P113" s="29"/>
      <c r="Q113" s="29"/>
      <c r="R113" s="29"/>
      <c r="S113" s="29"/>
      <c r="T113" s="28">
        <f t="shared" si="26"/>
        <v>0</v>
      </c>
      <c r="U113" s="27" t="e">
        <f t="shared" si="27"/>
        <v>#DIV/0!</v>
      </c>
      <c r="V113" s="26"/>
    </row>
    <row r="114" spans="1:22" ht="19.5" customHeight="1">
      <c r="A114" s="32">
        <f t="shared" si="28"/>
        <v>109</v>
      </c>
      <c r="B114" s="32"/>
      <c r="C114" s="26"/>
      <c r="D114" s="26"/>
      <c r="E114" s="31"/>
      <c r="F114" s="31"/>
      <c r="G114" s="31"/>
      <c r="H114" s="31">
        <f t="shared" si="29"/>
        <v>0</v>
      </c>
      <c r="I114" s="31"/>
      <c r="J114" s="31"/>
      <c r="K114" s="31">
        <f t="shared" si="30"/>
        <v>-0.15</v>
      </c>
      <c r="L114" s="31" t="e">
        <f t="shared" si="24"/>
        <v>#DIV/0!</v>
      </c>
      <c r="M114" s="30" t="e">
        <f t="shared" si="25"/>
        <v>#DIV/0!</v>
      </c>
      <c r="N114" s="29"/>
      <c r="O114" s="29"/>
      <c r="P114" s="29"/>
      <c r="Q114" s="29"/>
      <c r="R114" s="29"/>
      <c r="S114" s="29"/>
      <c r="T114" s="28">
        <f t="shared" si="26"/>
        <v>0</v>
      </c>
      <c r="U114" s="27" t="e">
        <f t="shared" si="27"/>
        <v>#DIV/0!</v>
      </c>
      <c r="V114" s="26"/>
    </row>
    <row r="115" spans="1:22" ht="19.5" customHeight="1">
      <c r="A115" s="32">
        <f t="shared" si="28"/>
        <v>110</v>
      </c>
      <c r="B115" s="32"/>
      <c r="C115" s="26"/>
      <c r="D115" s="26"/>
      <c r="E115" s="31"/>
      <c r="F115" s="31"/>
      <c r="G115" s="31"/>
      <c r="H115" s="31">
        <f t="shared" si="29"/>
        <v>0</v>
      </c>
      <c r="I115" s="31"/>
      <c r="J115" s="31"/>
      <c r="K115" s="31">
        <f t="shared" si="30"/>
        <v>-0.15</v>
      </c>
      <c r="L115" s="31" t="e">
        <f t="shared" si="24"/>
        <v>#DIV/0!</v>
      </c>
      <c r="M115" s="30" t="e">
        <f t="shared" si="25"/>
        <v>#DIV/0!</v>
      </c>
      <c r="N115" s="29"/>
      <c r="O115" s="29"/>
      <c r="P115" s="29"/>
      <c r="Q115" s="29"/>
      <c r="R115" s="29"/>
      <c r="S115" s="29"/>
      <c r="T115" s="28">
        <f t="shared" si="26"/>
        <v>0</v>
      </c>
      <c r="U115" s="27" t="e">
        <f t="shared" si="27"/>
        <v>#DIV/0!</v>
      </c>
      <c r="V115" s="26"/>
    </row>
    <row r="116" spans="1:22" ht="19.5" customHeight="1">
      <c r="A116" s="32">
        <f t="shared" si="28"/>
        <v>111</v>
      </c>
      <c r="B116" s="32"/>
      <c r="C116" s="26"/>
      <c r="D116" s="26"/>
      <c r="E116" s="31"/>
      <c r="F116" s="31"/>
      <c r="G116" s="31"/>
      <c r="H116" s="31">
        <f t="shared" si="29"/>
        <v>0</v>
      </c>
      <c r="I116" s="31"/>
      <c r="J116" s="31"/>
      <c r="K116" s="31">
        <f t="shared" si="30"/>
        <v>-0.15</v>
      </c>
      <c r="L116" s="31" t="e">
        <f t="shared" si="24"/>
        <v>#DIV/0!</v>
      </c>
      <c r="M116" s="30" t="e">
        <f t="shared" si="25"/>
        <v>#DIV/0!</v>
      </c>
      <c r="N116" s="29"/>
      <c r="O116" s="29"/>
      <c r="P116" s="29"/>
      <c r="Q116" s="29"/>
      <c r="R116" s="29"/>
      <c r="S116" s="29"/>
      <c r="T116" s="28">
        <f t="shared" si="26"/>
        <v>0</v>
      </c>
      <c r="U116" s="27" t="e">
        <f t="shared" si="27"/>
        <v>#DIV/0!</v>
      </c>
      <c r="V116" s="26"/>
    </row>
    <row r="117" spans="1:22" ht="19.5" customHeight="1">
      <c r="A117" s="32">
        <f t="shared" si="28"/>
        <v>112</v>
      </c>
      <c r="B117" s="32"/>
      <c r="C117" s="26"/>
      <c r="D117" s="26"/>
      <c r="E117" s="31"/>
      <c r="F117" s="31"/>
      <c r="G117" s="31"/>
      <c r="H117" s="31">
        <f t="shared" si="29"/>
        <v>0</v>
      </c>
      <c r="I117" s="31"/>
      <c r="J117" s="31"/>
      <c r="K117" s="31">
        <f t="shared" si="30"/>
        <v>-0.15</v>
      </c>
      <c r="L117" s="31" t="e">
        <f t="shared" si="24"/>
        <v>#DIV/0!</v>
      </c>
      <c r="M117" s="30" t="e">
        <f t="shared" si="25"/>
        <v>#DIV/0!</v>
      </c>
      <c r="N117" s="29"/>
      <c r="O117" s="29"/>
      <c r="P117" s="29"/>
      <c r="Q117" s="29"/>
      <c r="R117" s="29"/>
      <c r="S117" s="29"/>
      <c r="T117" s="28">
        <f t="shared" si="26"/>
        <v>0</v>
      </c>
      <c r="U117" s="27" t="e">
        <f t="shared" si="27"/>
        <v>#DIV/0!</v>
      </c>
      <c r="V117" s="26"/>
    </row>
    <row r="118" spans="1:22" ht="19.5" customHeight="1">
      <c r="A118" s="32">
        <f t="shared" si="28"/>
        <v>113</v>
      </c>
      <c r="B118" s="32"/>
      <c r="C118" s="26"/>
      <c r="D118" s="26"/>
      <c r="E118" s="31"/>
      <c r="F118" s="31"/>
      <c r="G118" s="31"/>
      <c r="H118" s="31">
        <f t="shared" si="29"/>
        <v>0</v>
      </c>
      <c r="I118" s="31"/>
      <c r="J118" s="31"/>
      <c r="K118" s="31">
        <f t="shared" si="30"/>
        <v>-0.15</v>
      </c>
      <c r="L118" s="31" t="e">
        <f t="shared" si="24"/>
        <v>#DIV/0!</v>
      </c>
      <c r="M118" s="30" t="e">
        <f t="shared" si="25"/>
        <v>#DIV/0!</v>
      </c>
      <c r="N118" s="29"/>
      <c r="O118" s="29"/>
      <c r="P118" s="29"/>
      <c r="Q118" s="29"/>
      <c r="R118" s="29"/>
      <c r="S118" s="29"/>
      <c r="T118" s="28">
        <f t="shared" si="26"/>
        <v>0</v>
      </c>
      <c r="U118" s="27" t="e">
        <f t="shared" si="27"/>
        <v>#DIV/0!</v>
      </c>
      <c r="V118" s="26"/>
    </row>
    <row r="119" spans="1:22" ht="19.5" customHeight="1">
      <c r="A119" s="32">
        <f t="shared" si="28"/>
        <v>114</v>
      </c>
      <c r="B119" s="32"/>
      <c r="C119" s="26"/>
      <c r="D119" s="26"/>
      <c r="E119" s="31"/>
      <c r="F119" s="31"/>
      <c r="G119" s="31"/>
      <c r="H119" s="31">
        <f t="shared" si="29"/>
        <v>0</v>
      </c>
      <c r="I119" s="31"/>
      <c r="J119" s="31"/>
      <c r="K119" s="31">
        <f t="shared" si="30"/>
        <v>-0.15</v>
      </c>
      <c r="L119" s="31" t="e">
        <f t="shared" si="24"/>
        <v>#DIV/0!</v>
      </c>
      <c r="M119" s="30" t="e">
        <f t="shared" si="25"/>
        <v>#DIV/0!</v>
      </c>
      <c r="N119" s="29"/>
      <c r="O119" s="29"/>
      <c r="P119" s="29"/>
      <c r="Q119" s="29"/>
      <c r="R119" s="29"/>
      <c r="S119" s="29"/>
      <c r="T119" s="28">
        <f t="shared" si="26"/>
        <v>0</v>
      </c>
      <c r="U119" s="27" t="e">
        <f t="shared" si="27"/>
        <v>#DIV/0!</v>
      </c>
      <c r="V119" s="26"/>
    </row>
    <row r="120" spans="1:22" ht="19.5" customHeight="1">
      <c r="A120" s="32">
        <f t="shared" si="28"/>
        <v>115</v>
      </c>
      <c r="B120" s="32"/>
      <c r="C120" s="26"/>
      <c r="D120" s="26"/>
      <c r="E120" s="31"/>
      <c r="F120" s="31"/>
      <c r="G120" s="31"/>
      <c r="H120" s="31">
        <f t="shared" si="29"/>
        <v>0</v>
      </c>
      <c r="I120" s="31"/>
      <c r="J120" s="31"/>
      <c r="K120" s="31">
        <f t="shared" si="30"/>
        <v>-0.15</v>
      </c>
      <c r="L120" s="31" t="e">
        <f t="shared" si="24"/>
        <v>#DIV/0!</v>
      </c>
      <c r="M120" s="30" t="e">
        <f t="shared" si="25"/>
        <v>#DIV/0!</v>
      </c>
      <c r="N120" s="29"/>
      <c r="O120" s="29"/>
      <c r="P120" s="29"/>
      <c r="Q120" s="29"/>
      <c r="R120" s="29"/>
      <c r="S120" s="29"/>
      <c r="T120" s="28">
        <f t="shared" si="26"/>
        <v>0</v>
      </c>
      <c r="U120" s="27" t="e">
        <f t="shared" si="27"/>
        <v>#DIV/0!</v>
      </c>
      <c r="V120" s="26"/>
    </row>
    <row r="121" spans="1:22" ht="19.5" customHeight="1">
      <c r="A121" s="32">
        <f t="shared" si="28"/>
        <v>116</v>
      </c>
      <c r="B121" s="32"/>
      <c r="C121" s="26"/>
      <c r="D121" s="26"/>
      <c r="E121" s="31"/>
      <c r="F121" s="31"/>
      <c r="G121" s="31"/>
      <c r="H121" s="31">
        <f t="shared" si="29"/>
        <v>0</v>
      </c>
      <c r="I121" s="31"/>
      <c r="J121" s="31"/>
      <c r="K121" s="31">
        <f t="shared" si="30"/>
        <v>-0.15</v>
      </c>
      <c r="L121" s="31" t="e">
        <f t="shared" si="24"/>
        <v>#DIV/0!</v>
      </c>
      <c r="M121" s="30" t="e">
        <f t="shared" si="25"/>
        <v>#DIV/0!</v>
      </c>
      <c r="N121" s="29"/>
      <c r="O121" s="29"/>
      <c r="P121" s="29"/>
      <c r="Q121" s="29"/>
      <c r="R121" s="29"/>
      <c r="S121" s="29"/>
      <c r="T121" s="28">
        <f t="shared" si="26"/>
        <v>0</v>
      </c>
      <c r="U121" s="27" t="e">
        <f t="shared" si="27"/>
        <v>#DIV/0!</v>
      </c>
      <c r="V121" s="26"/>
    </row>
    <row r="122" spans="1:22" ht="19.5" customHeight="1">
      <c r="A122" s="32">
        <f t="shared" si="28"/>
        <v>117</v>
      </c>
      <c r="B122" s="32"/>
      <c r="C122" s="26"/>
      <c r="D122" s="26"/>
      <c r="E122" s="31"/>
      <c r="F122" s="31"/>
      <c r="G122" s="31"/>
      <c r="H122" s="31">
        <f t="shared" si="29"/>
        <v>0</v>
      </c>
      <c r="I122" s="31"/>
      <c r="J122" s="31"/>
      <c r="K122" s="31">
        <f t="shared" si="30"/>
        <v>-0.15</v>
      </c>
      <c r="L122" s="31" t="e">
        <f t="shared" si="24"/>
        <v>#DIV/0!</v>
      </c>
      <c r="M122" s="30" t="e">
        <f t="shared" si="25"/>
        <v>#DIV/0!</v>
      </c>
      <c r="N122" s="29"/>
      <c r="O122" s="29"/>
      <c r="P122" s="29"/>
      <c r="Q122" s="29"/>
      <c r="R122" s="29"/>
      <c r="S122" s="29"/>
      <c r="T122" s="28">
        <f t="shared" si="26"/>
        <v>0</v>
      </c>
      <c r="U122" s="27" t="e">
        <f t="shared" si="27"/>
        <v>#DIV/0!</v>
      </c>
      <c r="V122" s="26"/>
    </row>
    <row r="123" spans="1:22" ht="19.5" customHeight="1">
      <c r="A123" s="32">
        <f t="shared" si="28"/>
        <v>118</v>
      </c>
      <c r="B123" s="32"/>
      <c r="C123" s="26"/>
      <c r="D123" s="26"/>
      <c r="E123" s="31"/>
      <c r="F123" s="31"/>
      <c r="G123" s="31"/>
      <c r="H123" s="31">
        <f t="shared" si="29"/>
        <v>0</v>
      </c>
      <c r="I123" s="31"/>
      <c r="J123" s="31"/>
      <c r="K123" s="31">
        <f t="shared" si="30"/>
        <v>-0.15</v>
      </c>
      <c r="L123" s="31" t="e">
        <f t="shared" si="24"/>
        <v>#DIV/0!</v>
      </c>
      <c r="M123" s="30" t="e">
        <f t="shared" si="25"/>
        <v>#DIV/0!</v>
      </c>
      <c r="N123" s="29"/>
      <c r="O123" s="29"/>
      <c r="P123" s="29"/>
      <c r="Q123" s="29"/>
      <c r="R123" s="29"/>
      <c r="S123" s="29"/>
      <c r="T123" s="28">
        <f t="shared" si="26"/>
        <v>0</v>
      </c>
      <c r="U123" s="27" t="e">
        <f t="shared" si="27"/>
        <v>#DIV/0!</v>
      </c>
      <c r="V123" s="26"/>
    </row>
    <row r="124" spans="1:22" ht="19.5" customHeight="1">
      <c r="A124" s="32">
        <f t="shared" si="28"/>
        <v>119</v>
      </c>
      <c r="B124" s="32"/>
      <c r="C124" s="26"/>
      <c r="D124" s="26"/>
      <c r="E124" s="31"/>
      <c r="F124" s="31"/>
      <c r="G124" s="31"/>
      <c r="H124" s="31">
        <f t="shared" si="29"/>
        <v>0</v>
      </c>
      <c r="I124" s="31"/>
      <c r="J124" s="31"/>
      <c r="K124" s="31">
        <f t="shared" si="30"/>
        <v>-0.15</v>
      </c>
      <c r="L124" s="31" t="e">
        <f t="shared" si="24"/>
        <v>#DIV/0!</v>
      </c>
      <c r="M124" s="30" t="e">
        <f t="shared" si="25"/>
        <v>#DIV/0!</v>
      </c>
      <c r="N124" s="29"/>
      <c r="O124" s="29"/>
      <c r="P124" s="29"/>
      <c r="Q124" s="29"/>
      <c r="R124" s="29"/>
      <c r="S124" s="29"/>
      <c r="T124" s="28">
        <f t="shared" si="26"/>
        <v>0</v>
      </c>
      <c r="U124" s="27" t="e">
        <f t="shared" si="27"/>
        <v>#DIV/0!</v>
      </c>
      <c r="V124" s="26"/>
    </row>
    <row r="125" spans="1:22" ht="19.5" customHeight="1">
      <c r="A125" s="32">
        <f t="shared" si="28"/>
        <v>120</v>
      </c>
      <c r="B125" s="32"/>
      <c r="C125" s="26"/>
      <c r="D125" s="26"/>
      <c r="E125" s="31"/>
      <c r="F125" s="31"/>
      <c r="G125" s="31"/>
      <c r="H125" s="31">
        <f t="shared" si="29"/>
        <v>0</v>
      </c>
      <c r="I125" s="31"/>
      <c r="J125" s="31"/>
      <c r="K125" s="31">
        <f t="shared" si="30"/>
        <v>-0.15</v>
      </c>
      <c r="L125" s="31" t="e">
        <f t="shared" si="24"/>
        <v>#DIV/0!</v>
      </c>
      <c r="M125" s="30" t="e">
        <f t="shared" si="25"/>
        <v>#DIV/0!</v>
      </c>
      <c r="N125" s="29"/>
      <c r="O125" s="29"/>
      <c r="P125" s="29"/>
      <c r="Q125" s="29"/>
      <c r="R125" s="29"/>
      <c r="S125" s="29"/>
      <c r="T125" s="28">
        <f t="shared" si="26"/>
        <v>0</v>
      </c>
      <c r="U125" s="27" t="e">
        <f t="shared" si="27"/>
        <v>#DIV/0!</v>
      </c>
      <c r="V125" s="26"/>
    </row>
    <row r="126" spans="1:22" ht="19.5" customHeight="1">
      <c r="A126" s="32">
        <f t="shared" si="28"/>
        <v>121</v>
      </c>
      <c r="B126" s="32"/>
      <c r="C126" s="26"/>
      <c r="D126" s="26"/>
      <c r="E126" s="31"/>
      <c r="F126" s="31"/>
      <c r="G126" s="31"/>
      <c r="H126" s="31">
        <f t="shared" si="29"/>
        <v>0</v>
      </c>
      <c r="I126" s="31"/>
      <c r="J126" s="31"/>
      <c r="K126" s="31">
        <f t="shared" si="30"/>
        <v>-0.15</v>
      </c>
      <c r="L126" s="31" t="e">
        <f t="shared" si="24"/>
        <v>#DIV/0!</v>
      </c>
      <c r="M126" s="30" t="e">
        <f t="shared" si="25"/>
        <v>#DIV/0!</v>
      </c>
      <c r="N126" s="29"/>
      <c r="O126" s="29"/>
      <c r="P126" s="29"/>
      <c r="Q126" s="29"/>
      <c r="R126" s="29"/>
      <c r="S126" s="29"/>
      <c r="T126" s="28">
        <f t="shared" si="26"/>
        <v>0</v>
      </c>
      <c r="U126" s="27" t="e">
        <f t="shared" si="27"/>
        <v>#DIV/0!</v>
      </c>
      <c r="V126" s="26"/>
    </row>
    <row r="127" spans="1:22" ht="19.5" customHeight="1">
      <c r="A127" s="32">
        <f t="shared" si="28"/>
        <v>122</v>
      </c>
      <c r="B127" s="32"/>
      <c r="C127" s="26"/>
      <c r="D127" s="26"/>
      <c r="E127" s="31"/>
      <c r="F127" s="31"/>
      <c r="G127" s="31"/>
      <c r="H127" s="31">
        <f t="shared" si="29"/>
        <v>0</v>
      </c>
      <c r="I127" s="31"/>
      <c r="J127" s="31"/>
      <c r="K127" s="31">
        <f t="shared" si="30"/>
        <v>-0.15</v>
      </c>
      <c r="L127" s="31" t="e">
        <f t="shared" si="24"/>
        <v>#DIV/0!</v>
      </c>
      <c r="M127" s="30" t="e">
        <f t="shared" si="25"/>
        <v>#DIV/0!</v>
      </c>
      <c r="N127" s="29"/>
      <c r="O127" s="29"/>
      <c r="P127" s="29"/>
      <c r="Q127" s="29"/>
      <c r="R127" s="29"/>
      <c r="S127" s="29"/>
      <c r="T127" s="28">
        <f t="shared" si="26"/>
        <v>0</v>
      </c>
      <c r="U127" s="27" t="e">
        <f t="shared" si="27"/>
        <v>#DIV/0!</v>
      </c>
      <c r="V127" s="26"/>
    </row>
    <row r="128" spans="1:22" ht="19.5" customHeight="1">
      <c r="A128" s="32">
        <f t="shared" si="28"/>
        <v>123</v>
      </c>
      <c r="B128" s="32"/>
      <c r="C128" s="26"/>
      <c r="D128" s="26"/>
      <c r="E128" s="31"/>
      <c r="F128" s="31"/>
      <c r="G128" s="31"/>
      <c r="H128" s="31">
        <f t="shared" si="29"/>
        <v>0</v>
      </c>
      <c r="I128" s="31"/>
      <c r="J128" s="31"/>
      <c r="K128" s="31">
        <f t="shared" si="30"/>
        <v>-0.15</v>
      </c>
      <c r="L128" s="31" t="e">
        <f t="shared" si="24"/>
        <v>#DIV/0!</v>
      </c>
      <c r="M128" s="30" t="e">
        <f t="shared" si="25"/>
        <v>#DIV/0!</v>
      </c>
      <c r="N128" s="29"/>
      <c r="O128" s="29"/>
      <c r="P128" s="29"/>
      <c r="Q128" s="29"/>
      <c r="R128" s="29"/>
      <c r="S128" s="29"/>
      <c r="T128" s="28">
        <f t="shared" si="26"/>
        <v>0</v>
      </c>
      <c r="U128" s="27" t="e">
        <f t="shared" si="27"/>
        <v>#DIV/0!</v>
      </c>
      <c r="V128" s="26"/>
    </row>
    <row r="129" spans="1:22" ht="19.5" customHeight="1">
      <c r="A129" s="32">
        <f t="shared" si="28"/>
        <v>124</v>
      </c>
      <c r="B129" s="32"/>
      <c r="C129" s="26"/>
      <c r="D129" s="26"/>
      <c r="E129" s="31"/>
      <c r="F129" s="31"/>
      <c r="G129" s="31"/>
      <c r="H129" s="31">
        <f t="shared" si="29"/>
        <v>0</v>
      </c>
      <c r="I129" s="31"/>
      <c r="J129" s="31"/>
      <c r="K129" s="31">
        <f t="shared" si="30"/>
        <v>-0.15</v>
      </c>
      <c r="L129" s="31" t="e">
        <f t="shared" si="24"/>
        <v>#DIV/0!</v>
      </c>
      <c r="M129" s="30" t="e">
        <f t="shared" si="25"/>
        <v>#DIV/0!</v>
      </c>
      <c r="N129" s="29"/>
      <c r="O129" s="29"/>
      <c r="P129" s="29"/>
      <c r="Q129" s="29"/>
      <c r="R129" s="29"/>
      <c r="S129" s="29"/>
      <c r="T129" s="28">
        <f t="shared" si="26"/>
        <v>0</v>
      </c>
      <c r="U129" s="27" t="e">
        <f t="shared" si="27"/>
        <v>#DIV/0!</v>
      </c>
      <c r="V129" s="26"/>
    </row>
    <row r="130" spans="1:22" ht="19.5" customHeight="1">
      <c r="A130" s="32">
        <f t="shared" si="28"/>
        <v>125</v>
      </c>
      <c r="B130" s="32"/>
      <c r="C130" s="26"/>
      <c r="D130" s="26"/>
      <c r="E130" s="31"/>
      <c r="F130" s="31"/>
      <c r="G130" s="31"/>
      <c r="H130" s="31">
        <f t="shared" si="29"/>
        <v>0</v>
      </c>
      <c r="I130" s="31"/>
      <c r="J130" s="31"/>
      <c r="K130" s="31">
        <f t="shared" si="30"/>
        <v>-0.15</v>
      </c>
      <c r="L130" s="31" t="e">
        <f t="shared" si="24"/>
        <v>#DIV/0!</v>
      </c>
      <c r="M130" s="30" t="e">
        <f t="shared" si="25"/>
        <v>#DIV/0!</v>
      </c>
      <c r="N130" s="29"/>
      <c r="O130" s="29"/>
      <c r="P130" s="29"/>
      <c r="Q130" s="29"/>
      <c r="R130" s="29"/>
      <c r="S130" s="29"/>
      <c r="T130" s="28">
        <f t="shared" si="26"/>
        <v>0</v>
      </c>
      <c r="U130" s="27" t="e">
        <f t="shared" si="27"/>
        <v>#DIV/0!</v>
      </c>
      <c r="V130" s="26"/>
    </row>
    <row r="131" spans="1:22" ht="19.5" customHeight="1">
      <c r="A131" s="32">
        <f t="shared" si="28"/>
        <v>126</v>
      </c>
      <c r="B131" s="32"/>
      <c r="C131" s="26"/>
      <c r="D131" s="26"/>
      <c r="E131" s="31"/>
      <c r="F131" s="31"/>
      <c r="G131" s="31"/>
      <c r="H131" s="31">
        <f t="shared" si="29"/>
        <v>0</v>
      </c>
      <c r="I131" s="31"/>
      <c r="J131" s="31"/>
      <c r="K131" s="31">
        <f t="shared" si="30"/>
        <v>-0.15</v>
      </c>
      <c r="L131" s="31" t="e">
        <f t="shared" si="24"/>
        <v>#DIV/0!</v>
      </c>
      <c r="M131" s="30" t="e">
        <f t="shared" si="25"/>
        <v>#DIV/0!</v>
      </c>
      <c r="N131" s="29"/>
      <c r="O131" s="29"/>
      <c r="P131" s="29"/>
      <c r="Q131" s="29"/>
      <c r="R131" s="29"/>
      <c r="S131" s="29"/>
      <c r="T131" s="28">
        <f t="shared" si="26"/>
        <v>0</v>
      </c>
      <c r="U131" s="27" t="e">
        <f t="shared" si="27"/>
        <v>#DIV/0!</v>
      </c>
      <c r="V131" s="26"/>
    </row>
    <row r="132" spans="1:22" ht="19.5" customHeight="1">
      <c r="A132" s="32">
        <f t="shared" si="28"/>
        <v>127</v>
      </c>
      <c r="B132" s="32"/>
      <c r="C132" s="26"/>
      <c r="D132" s="26"/>
      <c r="E132" s="31"/>
      <c r="F132" s="31"/>
      <c r="G132" s="31"/>
      <c r="H132" s="31">
        <f t="shared" si="29"/>
        <v>0</v>
      </c>
      <c r="I132" s="31"/>
      <c r="J132" s="31"/>
      <c r="K132" s="31">
        <f t="shared" si="30"/>
        <v>-0.15</v>
      </c>
      <c r="L132" s="31" t="e">
        <f t="shared" si="24"/>
        <v>#DIV/0!</v>
      </c>
      <c r="M132" s="30" t="e">
        <f t="shared" si="25"/>
        <v>#DIV/0!</v>
      </c>
      <c r="N132" s="29"/>
      <c r="O132" s="29"/>
      <c r="P132" s="29"/>
      <c r="Q132" s="29"/>
      <c r="R132" s="29"/>
      <c r="S132" s="29"/>
      <c r="T132" s="28">
        <f t="shared" si="26"/>
        <v>0</v>
      </c>
      <c r="U132" s="27" t="e">
        <f t="shared" si="27"/>
        <v>#DIV/0!</v>
      </c>
      <c r="V132" s="26"/>
    </row>
    <row r="133" spans="1:22" ht="19.5" customHeight="1">
      <c r="A133" s="32">
        <f t="shared" si="28"/>
        <v>128</v>
      </c>
      <c r="B133" s="32"/>
      <c r="C133" s="26"/>
      <c r="D133" s="26"/>
      <c r="E133" s="31"/>
      <c r="F133" s="31"/>
      <c r="G133" s="31"/>
      <c r="H133" s="31">
        <f t="shared" si="29"/>
        <v>0</v>
      </c>
      <c r="I133" s="31"/>
      <c r="J133" s="31"/>
      <c r="K133" s="31">
        <f t="shared" si="30"/>
        <v>-0.15</v>
      </c>
      <c r="L133" s="31" t="e">
        <f t="shared" si="24"/>
        <v>#DIV/0!</v>
      </c>
      <c r="M133" s="30" t="e">
        <f t="shared" si="25"/>
        <v>#DIV/0!</v>
      </c>
      <c r="N133" s="29"/>
      <c r="O133" s="29"/>
      <c r="P133" s="29"/>
      <c r="Q133" s="29"/>
      <c r="R133" s="29"/>
      <c r="S133" s="29"/>
      <c r="T133" s="28">
        <f t="shared" si="26"/>
        <v>0</v>
      </c>
      <c r="U133" s="27" t="e">
        <f t="shared" si="27"/>
        <v>#DIV/0!</v>
      </c>
      <c r="V133" s="26"/>
    </row>
    <row r="134" spans="1:22" ht="19.5" customHeight="1">
      <c r="A134" s="32">
        <f t="shared" si="28"/>
        <v>129</v>
      </c>
      <c r="B134" s="32"/>
      <c r="C134" s="26"/>
      <c r="D134" s="26"/>
      <c r="E134" s="31"/>
      <c r="F134" s="31"/>
      <c r="G134" s="31"/>
      <c r="H134" s="31">
        <f t="shared" si="29"/>
        <v>0</v>
      </c>
      <c r="I134" s="31"/>
      <c r="J134" s="31"/>
      <c r="K134" s="31">
        <f t="shared" si="30"/>
        <v>-0.15</v>
      </c>
      <c r="L134" s="31" t="e">
        <f aca="true" t="shared" si="31" ref="L134:L154">POWER((K134/J134),1/4)</f>
        <v>#DIV/0!</v>
      </c>
      <c r="M134" s="30" t="e">
        <f aca="true" t="shared" si="32" ref="M134:M154">(SQRT(I134))*((1.25*(SQRT(H134)/I134)+0.075*((I134+SQRT(H134)))/(POWER(K134,1/3))))*L134</f>
        <v>#DIV/0!</v>
      </c>
      <c r="N134" s="29"/>
      <c r="O134" s="29"/>
      <c r="P134" s="29"/>
      <c r="Q134" s="29"/>
      <c r="R134" s="29"/>
      <c r="S134" s="29"/>
      <c r="T134" s="28">
        <f aca="true" t="shared" si="33" ref="T134:T154">(N134+O134+P134+Q134+R134+S134)</f>
        <v>0</v>
      </c>
      <c r="U134" s="27" t="e">
        <f aca="true" t="shared" si="34" ref="U134:U154">M134*(100%+T134)</f>
        <v>#DIV/0!</v>
      </c>
      <c r="V134" s="26"/>
    </row>
    <row r="135" spans="1:22" ht="19.5" customHeight="1">
      <c r="A135" s="32">
        <f aca="true" t="shared" si="35" ref="A135:A154">A134+1</f>
        <v>130</v>
      </c>
      <c r="B135" s="32"/>
      <c r="C135" s="26"/>
      <c r="D135" s="26"/>
      <c r="E135" s="31"/>
      <c r="F135" s="31"/>
      <c r="G135" s="31"/>
      <c r="H135" s="31">
        <f t="shared" si="29"/>
        <v>0</v>
      </c>
      <c r="I135" s="31"/>
      <c r="J135" s="31"/>
      <c r="K135" s="31">
        <f t="shared" si="30"/>
        <v>-0.15</v>
      </c>
      <c r="L135" s="31" t="e">
        <f t="shared" si="31"/>
        <v>#DIV/0!</v>
      </c>
      <c r="M135" s="30" t="e">
        <f t="shared" si="32"/>
        <v>#DIV/0!</v>
      </c>
      <c r="N135" s="29"/>
      <c r="O135" s="29"/>
      <c r="P135" s="29"/>
      <c r="Q135" s="29"/>
      <c r="R135" s="29"/>
      <c r="S135" s="29"/>
      <c r="T135" s="28">
        <f t="shared" si="33"/>
        <v>0</v>
      </c>
      <c r="U135" s="27" t="e">
        <f t="shared" si="34"/>
        <v>#DIV/0!</v>
      </c>
      <c r="V135" s="26"/>
    </row>
    <row r="136" spans="1:22" ht="19.5" customHeight="1">
      <c r="A136" s="32">
        <f t="shared" si="35"/>
        <v>131</v>
      </c>
      <c r="B136" s="32"/>
      <c r="C136" s="26"/>
      <c r="D136" s="26"/>
      <c r="E136" s="31"/>
      <c r="F136" s="31"/>
      <c r="G136" s="31"/>
      <c r="H136" s="31">
        <f t="shared" si="29"/>
        <v>0</v>
      </c>
      <c r="I136" s="31"/>
      <c r="J136" s="31"/>
      <c r="K136" s="31">
        <f t="shared" si="30"/>
        <v>-0.15</v>
      </c>
      <c r="L136" s="31" t="e">
        <f t="shared" si="31"/>
        <v>#DIV/0!</v>
      </c>
      <c r="M136" s="30" t="e">
        <f t="shared" si="32"/>
        <v>#DIV/0!</v>
      </c>
      <c r="N136" s="29"/>
      <c r="O136" s="29"/>
      <c r="P136" s="29"/>
      <c r="Q136" s="29"/>
      <c r="R136" s="29"/>
      <c r="S136" s="29"/>
      <c r="T136" s="28">
        <f t="shared" si="33"/>
        <v>0</v>
      </c>
      <c r="U136" s="27" t="e">
        <f t="shared" si="34"/>
        <v>#DIV/0!</v>
      </c>
      <c r="V136" s="26"/>
    </row>
    <row r="137" spans="1:22" ht="19.5" customHeight="1">
      <c r="A137" s="32">
        <f t="shared" si="35"/>
        <v>132</v>
      </c>
      <c r="B137" s="32"/>
      <c r="C137" s="26"/>
      <c r="D137" s="26"/>
      <c r="E137" s="31"/>
      <c r="F137" s="31"/>
      <c r="G137" s="31"/>
      <c r="H137" s="31">
        <f t="shared" si="29"/>
        <v>0</v>
      </c>
      <c r="I137" s="31"/>
      <c r="J137" s="31"/>
      <c r="K137" s="31">
        <f t="shared" si="30"/>
        <v>-0.15</v>
      </c>
      <c r="L137" s="31" t="e">
        <f t="shared" si="31"/>
        <v>#DIV/0!</v>
      </c>
      <c r="M137" s="30" t="e">
        <f t="shared" si="32"/>
        <v>#DIV/0!</v>
      </c>
      <c r="N137" s="29"/>
      <c r="O137" s="29"/>
      <c r="P137" s="29"/>
      <c r="Q137" s="29"/>
      <c r="R137" s="29"/>
      <c r="S137" s="29"/>
      <c r="T137" s="28">
        <f t="shared" si="33"/>
        <v>0</v>
      </c>
      <c r="U137" s="27" t="e">
        <f t="shared" si="34"/>
        <v>#DIV/0!</v>
      </c>
      <c r="V137" s="26"/>
    </row>
    <row r="138" spans="1:22" ht="19.5" customHeight="1">
      <c r="A138" s="32">
        <f t="shared" si="35"/>
        <v>133</v>
      </c>
      <c r="B138" s="32"/>
      <c r="C138" s="26"/>
      <c r="D138" s="26"/>
      <c r="E138" s="31"/>
      <c r="F138" s="31"/>
      <c r="G138" s="31"/>
      <c r="H138" s="31">
        <f t="shared" si="29"/>
        <v>0</v>
      </c>
      <c r="I138" s="31"/>
      <c r="J138" s="31"/>
      <c r="K138" s="31">
        <f t="shared" si="30"/>
        <v>-0.15</v>
      </c>
      <c r="L138" s="31" t="e">
        <f t="shared" si="31"/>
        <v>#DIV/0!</v>
      </c>
      <c r="M138" s="30" t="e">
        <f t="shared" si="32"/>
        <v>#DIV/0!</v>
      </c>
      <c r="N138" s="29"/>
      <c r="O138" s="29"/>
      <c r="P138" s="29"/>
      <c r="Q138" s="29"/>
      <c r="R138" s="29"/>
      <c r="S138" s="29"/>
      <c r="T138" s="28">
        <f t="shared" si="33"/>
        <v>0</v>
      </c>
      <c r="U138" s="27" t="e">
        <f t="shared" si="34"/>
        <v>#DIV/0!</v>
      </c>
      <c r="V138" s="26"/>
    </row>
    <row r="139" spans="1:22" ht="19.5" customHeight="1">
      <c r="A139" s="32">
        <f t="shared" si="35"/>
        <v>134</v>
      </c>
      <c r="B139" s="32"/>
      <c r="C139" s="26"/>
      <c r="D139" s="26"/>
      <c r="E139" s="31"/>
      <c r="F139" s="31"/>
      <c r="G139" s="31"/>
      <c r="H139" s="31">
        <f t="shared" si="29"/>
        <v>0</v>
      </c>
      <c r="I139" s="31"/>
      <c r="J139" s="31"/>
      <c r="K139" s="31">
        <f t="shared" si="30"/>
        <v>-0.15</v>
      </c>
      <c r="L139" s="31" t="e">
        <f t="shared" si="31"/>
        <v>#DIV/0!</v>
      </c>
      <c r="M139" s="30" t="e">
        <f t="shared" si="32"/>
        <v>#DIV/0!</v>
      </c>
      <c r="N139" s="29"/>
      <c r="O139" s="29"/>
      <c r="P139" s="29"/>
      <c r="Q139" s="29"/>
      <c r="R139" s="29"/>
      <c r="S139" s="29"/>
      <c r="T139" s="28">
        <f t="shared" si="33"/>
        <v>0</v>
      </c>
      <c r="U139" s="27" t="e">
        <f t="shared" si="34"/>
        <v>#DIV/0!</v>
      </c>
      <c r="V139" s="26"/>
    </row>
    <row r="140" spans="1:22" ht="19.5" customHeight="1">
      <c r="A140" s="32">
        <f t="shared" si="35"/>
        <v>135</v>
      </c>
      <c r="B140" s="32"/>
      <c r="C140" s="26"/>
      <c r="D140" s="26"/>
      <c r="E140" s="31"/>
      <c r="F140" s="31"/>
      <c r="G140" s="31"/>
      <c r="H140" s="31">
        <f t="shared" si="29"/>
        <v>0</v>
      </c>
      <c r="I140" s="31"/>
      <c r="J140" s="31"/>
      <c r="K140" s="31">
        <f t="shared" si="30"/>
        <v>-0.15</v>
      </c>
      <c r="L140" s="31" t="e">
        <f t="shared" si="31"/>
        <v>#DIV/0!</v>
      </c>
      <c r="M140" s="30" t="e">
        <f t="shared" si="32"/>
        <v>#DIV/0!</v>
      </c>
      <c r="N140" s="29"/>
      <c r="O140" s="29"/>
      <c r="P140" s="29"/>
      <c r="Q140" s="29"/>
      <c r="R140" s="29"/>
      <c r="S140" s="29"/>
      <c r="T140" s="28">
        <f t="shared" si="33"/>
        <v>0</v>
      </c>
      <c r="U140" s="27" t="e">
        <f t="shared" si="34"/>
        <v>#DIV/0!</v>
      </c>
      <c r="V140" s="26"/>
    </row>
    <row r="141" spans="1:22" ht="19.5" customHeight="1">
      <c r="A141" s="32">
        <f t="shared" si="35"/>
        <v>136</v>
      </c>
      <c r="B141" s="32"/>
      <c r="C141" s="26"/>
      <c r="D141" s="26"/>
      <c r="E141" s="31"/>
      <c r="F141" s="31"/>
      <c r="G141" s="31"/>
      <c r="H141" s="31">
        <f t="shared" si="29"/>
        <v>0</v>
      </c>
      <c r="I141" s="31"/>
      <c r="J141" s="31"/>
      <c r="K141" s="31">
        <f t="shared" si="30"/>
        <v>-0.15</v>
      </c>
      <c r="L141" s="31" t="e">
        <f t="shared" si="31"/>
        <v>#DIV/0!</v>
      </c>
      <c r="M141" s="30" t="e">
        <f t="shared" si="32"/>
        <v>#DIV/0!</v>
      </c>
      <c r="N141" s="29"/>
      <c r="O141" s="29"/>
      <c r="P141" s="29"/>
      <c r="Q141" s="29"/>
      <c r="R141" s="29"/>
      <c r="S141" s="29"/>
      <c r="T141" s="28">
        <f t="shared" si="33"/>
        <v>0</v>
      </c>
      <c r="U141" s="27" t="e">
        <f t="shared" si="34"/>
        <v>#DIV/0!</v>
      </c>
      <c r="V141" s="26"/>
    </row>
    <row r="142" spans="1:22" ht="19.5" customHeight="1">
      <c r="A142" s="32">
        <f t="shared" si="35"/>
        <v>137</v>
      </c>
      <c r="B142" s="32"/>
      <c r="C142" s="26"/>
      <c r="D142" s="26"/>
      <c r="E142" s="31"/>
      <c r="F142" s="31"/>
      <c r="G142" s="31"/>
      <c r="H142" s="31">
        <f t="shared" si="29"/>
        <v>0</v>
      </c>
      <c r="I142" s="31"/>
      <c r="J142" s="31"/>
      <c r="K142" s="31">
        <f t="shared" si="30"/>
        <v>-0.15</v>
      </c>
      <c r="L142" s="31" t="e">
        <f t="shared" si="31"/>
        <v>#DIV/0!</v>
      </c>
      <c r="M142" s="30" t="e">
        <f t="shared" si="32"/>
        <v>#DIV/0!</v>
      </c>
      <c r="N142" s="29"/>
      <c r="O142" s="29"/>
      <c r="P142" s="29"/>
      <c r="Q142" s="29"/>
      <c r="R142" s="29"/>
      <c r="S142" s="29"/>
      <c r="T142" s="28">
        <f t="shared" si="33"/>
        <v>0</v>
      </c>
      <c r="U142" s="27" t="e">
        <f t="shared" si="34"/>
        <v>#DIV/0!</v>
      </c>
      <c r="V142" s="26"/>
    </row>
    <row r="143" spans="1:22" ht="19.5" customHeight="1">
      <c r="A143" s="32">
        <f t="shared" si="35"/>
        <v>138</v>
      </c>
      <c r="B143" s="32"/>
      <c r="C143" s="26"/>
      <c r="D143" s="26"/>
      <c r="E143" s="31"/>
      <c r="F143" s="31"/>
      <c r="G143" s="31"/>
      <c r="H143" s="31">
        <f t="shared" si="29"/>
        <v>0</v>
      </c>
      <c r="I143" s="31"/>
      <c r="J143" s="31"/>
      <c r="K143" s="31">
        <f t="shared" si="30"/>
        <v>-0.15</v>
      </c>
      <c r="L143" s="31" t="e">
        <f t="shared" si="31"/>
        <v>#DIV/0!</v>
      </c>
      <c r="M143" s="30" t="e">
        <f t="shared" si="32"/>
        <v>#DIV/0!</v>
      </c>
      <c r="N143" s="29"/>
      <c r="O143" s="29"/>
      <c r="P143" s="29"/>
      <c r="Q143" s="29"/>
      <c r="R143" s="29"/>
      <c r="S143" s="29"/>
      <c r="T143" s="28">
        <f t="shared" si="33"/>
        <v>0</v>
      </c>
      <c r="U143" s="27" t="e">
        <f t="shared" si="34"/>
        <v>#DIV/0!</v>
      </c>
      <c r="V143" s="26"/>
    </row>
    <row r="144" spans="1:22" ht="19.5" customHeight="1">
      <c r="A144" s="32">
        <f t="shared" si="35"/>
        <v>139</v>
      </c>
      <c r="B144" s="32"/>
      <c r="C144" s="26"/>
      <c r="D144" s="26"/>
      <c r="E144" s="31"/>
      <c r="F144" s="31"/>
      <c r="G144" s="31"/>
      <c r="H144" s="31">
        <f aca="true" t="shared" si="36" ref="H144:H154">IF(G144=0,E144,(E144+F144+G144)/2)</f>
        <v>0</v>
      </c>
      <c r="I144" s="31"/>
      <c r="J144" s="31"/>
      <c r="K144" s="31">
        <f aca="true" t="shared" si="37" ref="K144:K154">J144+((0.06*I144)-0.15)</f>
        <v>-0.15</v>
      </c>
      <c r="L144" s="31" t="e">
        <f t="shared" si="31"/>
        <v>#DIV/0!</v>
      </c>
      <c r="M144" s="30" t="e">
        <f t="shared" si="32"/>
        <v>#DIV/0!</v>
      </c>
      <c r="N144" s="29"/>
      <c r="O144" s="29"/>
      <c r="P144" s="29"/>
      <c r="Q144" s="29"/>
      <c r="R144" s="29"/>
      <c r="S144" s="29"/>
      <c r="T144" s="28">
        <f t="shared" si="33"/>
        <v>0</v>
      </c>
      <c r="U144" s="27" t="e">
        <f t="shared" si="34"/>
        <v>#DIV/0!</v>
      </c>
      <c r="V144" s="26"/>
    </row>
    <row r="145" spans="1:22" ht="19.5" customHeight="1">
      <c r="A145" s="32">
        <f t="shared" si="35"/>
        <v>140</v>
      </c>
      <c r="B145" s="32"/>
      <c r="C145" s="26"/>
      <c r="D145" s="26"/>
      <c r="E145" s="31"/>
      <c r="F145" s="31"/>
      <c r="G145" s="31"/>
      <c r="H145" s="31">
        <f t="shared" si="36"/>
        <v>0</v>
      </c>
      <c r="I145" s="31"/>
      <c r="J145" s="31"/>
      <c r="K145" s="31">
        <f t="shared" si="37"/>
        <v>-0.15</v>
      </c>
      <c r="L145" s="31" t="e">
        <f t="shared" si="31"/>
        <v>#DIV/0!</v>
      </c>
      <c r="M145" s="30" t="e">
        <f t="shared" si="32"/>
        <v>#DIV/0!</v>
      </c>
      <c r="N145" s="29"/>
      <c r="O145" s="29"/>
      <c r="P145" s="29"/>
      <c r="Q145" s="29"/>
      <c r="R145" s="29"/>
      <c r="S145" s="29"/>
      <c r="T145" s="28">
        <f t="shared" si="33"/>
        <v>0</v>
      </c>
      <c r="U145" s="27" t="e">
        <f t="shared" si="34"/>
        <v>#DIV/0!</v>
      </c>
      <c r="V145" s="26"/>
    </row>
    <row r="146" spans="1:22" ht="19.5" customHeight="1">
      <c r="A146" s="32">
        <f t="shared" si="35"/>
        <v>141</v>
      </c>
      <c r="B146" s="32"/>
      <c r="C146" s="26"/>
      <c r="D146" s="26"/>
      <c r="E146" s="31"/>
      <c r="F146" s="31"/>
      <c r="G146" s="31"/>
      <c r="H146" s="31">
        <f t="shared" si="36"/>
        <v>0</v>
      </c>
      <c r="I146" s="31"/>
      <c r="J146" s="31"/>
      <c r="K146" s="31">
        <f t="shared" si="37"/>
        <v>-0.15</v>
      </c>
      <c r="L146" s="31" t="e">
        <f t="shared" si="31"/>
        <v>#DIV/0!</v>
      </c>
      <c r="M146" s="30" t="e">
        <f t="shared" si="32"/>
        <v>#DIV/0!</v>
      </c>
      <c r="N146" s="29"/>
      <c r="O146" s="29"/>
      <c r="P146" s="29"/>
      <c r="Q146" s="29"/>
      <c r="R146" s="29"/>
      <c r="S146" s="29"/>
      <c r="T146" s="28">
        <f t="shared" si="33"/>
        <v>0</v>
      </c>
      <c r="U146" s="27" t="e">
        <f t="shared" si="34"/>
        <v>#DIV/0!</v>
      </c>
      <c r="V146" s="26"/>
    </row>
    <row r="147" spans="1:22" ht="19.5" customHeight="1">
      <c r="A147" s="32">
        <f t="shared" si="35"/>
        <v>142</v>
      </c>
      <c r="B147" s="32"/>
      <c r="C147" s="26"/>
      <c r="D147" s="26"/>
      <c r="E147" s="31"/>
      <c r="F147" s="31"/>
      <c r="G147" s="31"/>
      <c r="H147" s="31">
        <f t="shared" si="36"/>
        <v>0</v>
      </c>
      <c r="I147" s="31"/>
      <c r="J147" s="31"/>
      <c r="K147" s="31">
        <f t="shared" si="37"/>
        <v>-0.15</v>
      </c>
      <c r="L147" s="31" t="e">
        <f t="shared" si="31"/>
        <v>#DIV/0!</v>
      </c>
      <c r="M147" s="30" t="e">
        <f t="shared" si="32"/>
        <v>#DIV/0!</v>
      </c>
      <c r="N147" s="29"/>
      <c r="O147" s="29"/>
      <c r="P147" s="29"/>
      <c r="Q147" s="29"/>
      <c r="R147" s="29"/>
      <c r="S147" s="29"/>
      <c r="T147" s="28">
        <f t="shared" si="33"/>
        <v>0</v>
      </c>
      <c r="U147" s="27" t="e">
        <f t="shared" si="34"/>
        <v>#DIV/0!</v>
      </c>
      <c r="V147" s="26"/>
    </row>
    <row r="148" spans="1:22" ht="19.5" customHeight="1">
      <c r="A148" s="32">
        <f t="shared" si="35"/>
        <v>143</v>
      </c>
      <c r="B148" s="32"/>
      <c r="C148" s="26"/>
      <c r="D148" s="26"/>
      <c r="E148" s="31"/>
      <c r="F148" s="31"/>
      <c r="G148" s="31"/>
      <c r="H148" s="31">
        <f t="shared" si="36"/>
        <v>0</v>
      </c>
      <c r="I148" s="31"/>
      <c r="J148" s="31"/>
      <c r="K148" s="31">
        <f t="shared" si="37"/>
        <v>-0.15</v>
      </c>
      <c r="L148" s="31" t="e">
        <f t="shared" si="31"/>
        <v>#DIV/0!</v>
      </c>
      <c r="M148" s="30" t="e">
        <f t="shared" si="32"/>
        <v>#DIV/0!</v>
      </c>
      <c r="N148" s="29"/>
      <c r="O148" s="29"/>
      <c r="P148" s="29"/>
      <c r="Q148" s="29"/>
      <c r="R148" s="29"/>
      <c r="S148" s="29"/>
      <c r="T148" s="28">
        <f t="shared" si="33"/>
        <v>0</v>
      </c>
      <c r="U148" s="27" t="e">
        <f t="shared" si="34"/>
        <v>#DIV/0!</v>
      </c>
      <c r="V148" s="26"/>
    </row>
    <row r="149" spans="1:22" ht="19.5" customHeight="1">
      <c r="A149" s="32">
        <f t="shared" si="35"/>
        <v>144</v>
      </c>
      <c r="B149" s="32"/>
      <c r="C149" s="26"/>
      <c r="D149" s="26"/>
      <c r="E149" s="31"/>
      <c r="F149" s="31"/>
      <c r="G149" s="31"/>
      <c r="H149" s="31">
        <f t="shared" si="36"/>
        <v>0</v>
      </c>
      <c r="I149" s="31"/>
      <c r="J149" s="31"/>
      <c r="K149" s="31">
        <f t="shared" si="37"/>
        <v>-0.15</v>
      </c>
      <c r="L149" s="31" t="e">
        <f t="shared" si="31"/>
        <v>#DIV/0!</v>
      </c>
      <c r="M149" s="30" t="e">
        <f t="shared" si="32"/>
        <v>#DIV/0!</v>
      </c>
      <c r="N149" s="29"/>
      <c r="O149" s="29"/>
      <c r="P149" s="29"/>
      <c r="Q149" s="29"/>
      <c r="R149" s="29"/>
      <c r="S149" s="29"/>
      <c r="T149" s="28">
        <f t="shared" si="33"/>
        <v>0</v>
      </c>
      <c r="U149" s="27" t="e">
        <f t="shared" si="34"/>
        <v>#DIV/0!</v>
      </c>
      <c r="V149" s="26"/>
    </row>
    <row r="150" spans="1:22" ht="19.5" customHeight="1">
      <c r="A150" s="32">
        <f t="shared" si="35"/>
        <v>145</v>
      </c>
      <c r="B150" s="32"/>
      <c r="C150" s="26"/>
      <c r="D150" s="26"/>
      <c r="E150" s="31"/>
      <c r="F150" s="31"/>
      <c r="G150" s="31"/>
      <c r="H150" s="31">
        <f t="shared" si="36"/>
        <v>0</v>
      </c>
      <c r="I150" s="31"/>
      <c r="J150" s="31"/>
      <c r="K150" s="31">
        <f t="shared" si="37"/>
        <v>-0.15</v>
      </c>
      <c r="L150" s="31" t="e">
        <f t="shared" si="31"/>
        <v>#DIV/0!</v>
      </c>
      <c r="M150" s="30" t="e">
        <f t="shared" si="32"/>
        <v>#DIV/0!</v>
      </c>
      <c r="N150" s="29"/>
      <c r="O150" s="29"/>
      <c r="P150" s="29"/>
      <c r="Q150" s="29"/>
      <c r="R150" s="29"/>
      <c r="S150" s="29"/>
      <c r="T150" s="28">
        <f t="shared" si="33"/>
        <v>0</v>
      </c>
      <c r="U150" s="27" t="e">
        <f t="shared" si="34"/>
        <v>#DIV/0!</v>
      </c>
      <c r="V150" s="26"/>
    </row>
    <row r="151" spans="1:22" ht="19.5" customHeight="1">
      <c r="A151" s="32">
        <f t="shared" si="35"/>
        <v>146</v>
      </c>
      <c r="B151" s="32"/>
      <c r="C151" s="26"/>
      <c r="D151" s="26"/>
      <c r="E151" s="31"/>
      <c r="F151" s="31"/>
      <c r="G151" s="31"/>
      <c r="H151" s="31">
        <f t="shared" si="36"/>
        <v>0</v>
      </c>
      <c r="I151" s="31"/>
      <c r="J151" s="31"/>
      <c r="K151" s="31">
        <f t="shared" si="37"/>
        <v>-0.15</v>
      </c>
      <c r="L151" s="31" t="e">
        <f t="shared" si="31"/>
        <v>#DIV/0!</v>
      </c>
      <c r="M151" s="30" t="e">
        <f t="shared" si="32"/>
        <v>#DIV/0!</v>
      </c>
      <c r="N151" s="29"/>
      <c r="O151" s="29"/>
      <c r="P151" s="29"/>
      <c r="Q151" s="29"/>
      <c r="R151" s="29"/>
      <c r="S151" s="29"/>
      <c r="T151" s="28">
        <f t="shared" si="33"/>
        <v>0</v>
      </c>
      <c r="U151" s="27" t="e">
        <f t="shared" si="34"/>
        <v>#DIV/0!</v>
      </c>
      <c r="V151" s="26"/>
    </row>
    <row r="152" spans="1:22" ht="19.5" customHeight="1">
      <c r="A152" s="32">
        <f t="shared" si="35"/>
        <v>147</v>
      </c>
      <c r="B152" s="32"/>
      <c r="C152" s="26"/>
      <c r="D152" s="26"/>
      <c r="E152" s="31"/>
      <c r="F152" s="31"/>
      <c r="G152" s="31"/>
      <c r="H152" s="31">
        <f t="shared" si="36"/>
        <v>0</v>
      </c>
      <c r="I152" s="31"/>
      <c r="J152" s="31"/>
      <c r="K152" s="31">
        <f t="shared" si="37"/>
        <v>-0.15</v>
      </c>
      <c r="L152" s="31" t="e">
        <f t="shared" si="31"/>
        <v>#DIV/0!</v>
      </c>
      <c r="M152" s="30" t="e">
        <f t="shared" si="32"/>
        <v>#DIV/0!</v>
      </c>
      <c r="N152" s="29"/>
      <c r="O152" s="29"/>
      <c r="P152" s="29"/>
      <c r="Q152" s="29"/>
      <c r="R152" s="29"/>
      <c r="S152" s="29"/>
      <c r="T152" s="28">
        <f t="shared" si="33"/>
        <v>0</v>
      </c>
      <c r="U152" s="27" t="e">
        <f t="shared" si="34"/>
        <v>#DIV/0!</v>
      </c>
      <c r="V152" s="26"/>
    </row>
    <row r="153" spans="1:22" ht="19.5" customHeight="1">
      <c r="A153" s="32">
        <f t="shared" si="35"/>
        <v>148</v>
      </c>
      <c r="B153" s="32"/>
      <c r="C153" s="26"/>
      <c r="D153" s="26"/>
      <c r="E153" s="31"/>
      <c r="F153" s="31"/>
      <c r="G153" s="31"/>
      <c r="H153" s="31">
        <f t="shared" si="36"/>
        <v>0</v>
      </c>
      <c r="I153" s="31"/>
      <c r="J153" s="31"/>
      <c r="K153" s="31">
        <f t="shared" si="37"/>
        <v>-0.15</v>
      </c>
      <c r="L153" s="31" t="e">
        <f t="shared" si="31"/>
        <v>#DIV/0!</v>
      </c>
      <c r="M153" s="30" t="e">
        <f t="shared" si="32"/>
        <v>#DIV/0!</v>
      </c>
      <c r="N153" s="29"/>
      <c r="O153" s="29"/>
      <c r="P153" s="29"/>
      <c r="Q153" s="29"/>
      <c r="R153" s="29"/>
      <c r="S153" s="29"/>
      <c r="T153" s="28">
        <f t="shared" si="33"/>
        <v>0</v>
      </c>
      <c r="U153" s="27" t="e">
        <f t="shared" si="34"/>
        <v>#DIV/0!</v>
      </c>
      <c r="V153" s="26"/>
    </row>
    <row r="154" spans="1:22" ht="19.5" customHeight="1">
      <c r="A154" s="32">
        <f t="shared" si="35"/>
        <v>149</v>
      </c>
      <c r="B154" s="32"/>
      <c r="C154" s="26"/>
      <c r="D154" s="26"/>
      <c r="E154" s="31"/>
      <c r="F154" s="31"/>
      <c r="G154" s="31"/>
      <c r="H154" s="31">
        <f t="shared" si="36"/>
        <v>0</v>
      </c>
      <c r="I154" s="31"/>
      <c r="J154" s="31"/>
      <c r="K154" s="31">
        <f t="shared" si="37"/>
        <v>-0.15</v>
      </c>
      <c r="L154" s="31" t="e">
        <f t="shared" si="31"/>
        <v>#DIV/0!</v>
      </c>
      <c r="M154" s="30" t="e">
        <f t="shared" si="32"/>
        <v>#DIV/0!</v>
      </c>
      <c r="N154" s="29"/>
      <c r="O154" s="29"/>
      <c r="P154" s="29"/>
      <c r="Q154" s="29"/>
      <c r="R154" s="29"/>
      <c r="S154" s="29"/>
      <c r="T154" s="28">
        <f t="shared" si="33"/>
        <v>0</v>
      </c>
      <c r="U154" s="27" t="e">
        <f t="shared" si="34"/>
        <v>#DIV/0!</v>
      </c>
      <c r="V154" s="26"/>
    </row>
    <row r="155" spans="11:21" ht="12.75">
      <c r="K155" s="24"/>
      <c r="L155" s="23"/>
      <c r="M155" s="23"/>
      <c r="S155" s="22"/>
      <c r="T155" s="21"/>
      <c r="U155" s="21"/>
    </row>
    <row r="156" spans="11:21" ht="12.75">
      <c r="K156" s="24"/>
      <c r="L156" s="23"/>
      <c r="M156" s="23"/>
      <c r="S156" s="22"/>
      <c r="T156" s="21"/>
      <c r="U156" s="21"/>
    </row>
    <row r="157" spans="11:21" ht="12.75">
      <c r="K157" s="24"/>
      <c r="L157" s="23"/>
      <c r="M157" s="23"/>
      <c r="S157" s="22"/>
      <c r="T157" s="21"/>
      <c r="U157" s="21"/>
    </row>
    <row r="180" spans="1:22" ht="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</sheetData>
  <sheetProtection/>
  <mergeCells count="3">
    <mergeCell ref="A1:V1"/>
    <mergeCell ref="A2:V2"/>
    <mergeCell ref="A5:V5"/>
  </mergeCells>
  <printOptions horizontalCentered="1"/>
  <pageMargins left="0.39375" right="0" top="0.39375" bottom="0.9840277777777777" header="0.5118055555555555" footer="0.5118055555555555"/>
  <pageSetup fitToHeight="1" fitToWidth="1" horizontalDpi="300" verticalDpi="3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zoomScalePageLayoutView="0" workbookViewId="0" topLeftCell="A1">
      <selection activeCell="N14" sqref="N14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9.375" style="0" customWidth="1"/>
    <col min="4" max="4" width="13.00390625" style="1" customWidth="1"/>
    <col min="5" max="5" width="36.375" style="0" bestFit="1" customWidth="1"/>
    <col min="6" max="6" width="10.75390625" style="0" hidden="1" customWidth="1"/>
    <col min="7" max="9" width="7.75390625" style="1" customWidth="1"/>
    <col min="10" max="14" width="9.125" style="1" customWidth="1"/>
  </cols>
  <sheetData>
    <row r="1" spans="1:14" ht="30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2" customHeight="1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9" t="s">
        <v>0</v>
      </c>
      <c r="B3" s="89" t="s">
        <v>168</v>
      </c>
      <c r="C3" s="93" t="s">
        <v>12</v>
      </c>
      <c r="D3" s="93"/>
      <c r="E3" s="91" t="s">
        <v>5</v>
      </c>
      <c r="F3" s="76" t="s">
        <v>2</v>
      </c>
      <c r="G3" s="96" t="s">
        <v>14</v>
      </c>
      <c r="H3" s="97"/>
      <c r="I3" s="97"/>
      <c r="J3" s="97"/>
      <c r="K3" s="97"/>
      <c r="L3" s="97"/>
      <c r="M3" s="98"/>
      <c r="N3" s="95" t="s">
        <v>16</v>
      </c>
    </row>
    <row r="4" spans="1:14" ht="19.5" customHeight="1">
      <c r="A4" s="90"/>
      <c r="B4" s="90"/>
      <c r="C4" s="14" t="s">
        <v>20</v>
      </c>
      <c r="D4" s="13" t="s">
        <v>21</v>
      </c>
      <c r="E4" s="92"/>
      <c r="F4" s="77" t="s">
        <v>3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18</v>
      </c>
      <c r="L4" s="14" t="s">
        <v>170</v>
      </c>
      <c r="M4" s="14" t="s">
        <v>175</v>
      </c>
      <c r="N4" s="95"/>
    </row>
    <row r="5" spans="1:14" ht="19.5" customHeight="1">
      <c r="A5" s="20">
        <v>1</v>
      </c>
      <c r="B5" s="8" t="s">
        <v>272</v>
      </c>
      <c r="C5" s="4">
        <v>1</v>
      </c>
      <c r="D5" s="4">
        <v>1</v>
      </c>
      <c r="E5" s="4" t="s">
        <v>273</v>
      </c>
      <c r="F5" s="4" t="s">
        <v>31</v>
      </c>
      <c r="G5" s="14">
        <v>2</v>
      </c>
      <c r="H5" s="14">
        <v>1</v>
      </c>
      <c r="I5" s="14">
        <v>1</v>
      </c>
      <c r="J5" s="14" t="s">
        <v>326</v>
      </c>
      <c r="K5" s="14">
        <v>1</v>
      </c>
      <c r="L5" s="14"/>
      <c r="M5" s="14"/>
      <c r="N5" s="78">
        <f aca="true" t="shared" si="0" ref="N5:N12">SUM(G5:M5)</f>
        <v>5</v>
      </c>
    </row>
    <row r="6" spans="1:14" ht="19.5" customHeight="1">
      <c r="A6" s="20">
        <v>2</v>
      </c>
      <c r="B6" s="8" t="s">
        <v>268</v>
      </c>
      <c r="C6" s="87">
        <v>31</v>
      </c>
      <c r="D6" s="4"/>
      <c r="E6" s="4" t="s">
        <v>269</v>
      </c>
      <c r="F6" s="4" t="s">
        <v>31</v>
      </c>
      <c r="G6" s="14">
        <v>1</v>
      </c>
      <c r="H6" s="14" t="s">
        <v>327</v>
      </c>
      <c r="I6" s="14">
        <v>3</v>
      </c>
      <c r="J6" s="14">
        <v>3</v>
      </c>
      <c r="K6" s="14">
        <v>5</v>
      </c>
      <c r="L6" s="14"/>
      <c r="M6" s="14"/>
      <c r="N6" s="78">
        <f t="shared" si="0"/>
        <v>12</v>
      </c>
    </row>
    <row r="7" spans="1:14" ht="19.5" customHeight="1">
      <c r="A7" s="20">
        <v>3</v>
      </c>
      <c r="B7" s="6" t="s">
        <v>299</v>
      </c>
      <c r="C7" s="4">
        <v>46</v>
      </c>
      <c r="D7" s="4" t="s">
        <v>300</v>
      </c>
      <c r="E7" s="4" t="s">
        <v>301</v>
      </c>
      <c r="F7" s="4" t="s">
        <v>31</v>
      </c>
      <c r="G7" s="14">
        <v>3</v>
      </c>
      <c r="H7" s="14">
        <v>6</v>
      </c>
      <c r="I7" s="14">
        <v>2</v>
      </c>
      <c r="J7" s="14">
        <v>2</v>
      </c>
      <c r="K7" s="14" t="s">
        <v>328</v>
      </c>
      <c r="L7" s="14"/>
      <c r="M7" s="14"/>
      <c r="N7" s="78">
        <f t="shared" si="0"/>
        <v>13</v>
      </c>
    </row>
    <row r="8" spans="1:14" ht="19.5" customHeight="1">
      <c r="A8" s="20">
        <v>4</v>
      </c>
      <c r="B8" s="6" t="s">
        <v>307</v>
      </c>
      <c r="C8" s="4">
        <v>48</v>
      </c>
      <c r="D8" s="4" t="s">
        <v>308</v>
      </c>
      <c r="E8" s="4" t="s">
        <v>309</v>
      </c>
      <c r="F8" s="4" t="s">
        <v>31</v>
      </c>
      <c r="G8" s="14">
        <v>6</v>
      </c>
      <c r="H8" s="14">
        <v>3</v>
      </c>
      <c r="I8" s="14" t="s">
        <v>328</v>
      </c>
      <c r="J8" s="14">
        <v>1</v>
      </c>
      <c r="K8" s="14">
        <v>4</v>
      </c>
      <c r="L8" s="14"/>
      <c r="M8" s="14"/>
      <c r="N8" s="78">
        <f t="shared" si="0"/>
        <v>14</v>
      </c>
    </row>
    <row r="9" spans="1:14" ht="19.5" customHeight="1">
      <c r="A9" s="20">
        <v>5</v>
      </c>
      <c r="B9" s="8" t="s">
        <v>304</v>
      </c>
      <c r="C9" s="4">
        <v>47</v>
      </c>
      <c r="D9" s="4" t="s">
        <v>305</v>
      </c>
      <c r="E9" s="4" t="s">
        <v>306</v>
      </c>
      <c r="F9" s="4" t="s">
        <v>31</v>
      </c>
      <c r="G9" s="14">
        <v>4</v>
      </c>
      <c r="H9" s="14">
        <v>2</v>
      </c>
      <c r="I9" s="14" t="s">
        <v>329</v>
      </c>
      <c r="J9" s="14">
        <v>5</v>
      </c>
      <c r="K9" s="14">
        <v>3</v>
      </c>
      <c r="L9" s="14"/>
      <c r="M9" s="14"/>
      <c r="N9" s="78">
        <f t="shared" si="0"/>
        <v>14</v>
      </c>
    </row>
    <row r="10" spans="1:14" ht="19.5" customHeight="1">
      <c r="A10" s="20">
        <v>6</v>
      </c>
      <c r="B10" s="6" t="s">
        <v>286</v>
      </c>
      <c r="C10" s="4">
        <v>40</v>
      </c>
      <c r="D10" s="4" t="s">
        <v>291</v>
      </c>
      <c r="E10" s="4" t="s">
        <v>287</v>
      </c>
      <c r="F10" s="4" t="s">
        <v>31</v>
      </c>
      <c r="G10" s="14" t="s">
        <v>328</v>
      </c>
      <c r="H10" s="14">
        <v>4</v>
      </c>
      <c r="I10" s="14">
        <v>5</v>
      </c>
      <c r="J10" s="14">
        <v>6</v>
      </c>
      <c r="K10" s="14">
        <v>2</v>
      </c>
      <c r="L10" s="14"/>
      <c r="M10" s="14"/>
      <c r="N10" s="78">
        <f t="shared" si="0"/>
        <v>17</v>
      </c>
    </row>
    <row r="11" spans="1:14" ht="19.5" customHeight="1">
      <c r="A11" s="20">
        <v>7</v>
      </c>
      <c r="B11" s="8" t="s">
        <v>173</v>
      </c>
      <c r="C11" s="4">
        <v>6</v>
      </c>
      <c r="D11" s="4">
        <v>3</v>
      </c>
      <c r="E11" s="4" t="s">
        <v>174</v>
      </c>
      <c r="F11" s="4" t="s">
        <v>31</v>
      </c>
      <c r="G11" s="14">
        <v>5</v>
      </c>
      <c r="H11" s="14">
        <v>7</v>
      </c>
      <c r="I11" s="14">
        <v>4</v>
      </c>
      <c r="J11" s="14">
        <v>8</v>
      </c>
      <c r="K11" s="14" t="s">
        <v>330</v>
      </c>
      <c r="L11" s="14"/>
      <c r="M11" s="14"/>
      <c r="N11" s="78">
        <f t="shared" si="0"/>
        <v>24</v>
      </c>
    </row>
    <row r="12" spans="1:14" ht="19.5" customHeight="1">
      <c r="A12" s="20">
        <v>8</v>
      </c>
      <c r="B12" s="6" t="s">
        <v>199</v>
      </c>
      <c r="C12" s="4">
        <v>5</v>
      </c>
      <c r="D12" s="4" t="s">
        <v>200</v>
      </c>
      <c r="E12" s="4" t="s">
        <v>205</v>
      </c>
      <c r="F12" s="4" t="s">
        <v>31</v>
      </c>
      <c r="G12" s="14" t="s">
        <v>331</v>
      </c>
      <c r="H12" s="14">
        <v>8</v>
      </c>
      <c r="I12" s="14">
        <v>8</v>
      </c>
      <c r="J12" s="14">
        <v>7</v>
      </c>
      <c r="K12" s="14">
        <v>6</v>
      </c>
      <c r="L12" s="14"/>
      <c r="M12" s="14"/>
      <c r="N12" s="78">
        <f t="shared" si="0"/>
        <v>29</v>
      </c>
    </row>
    <row r="13" spans="1:14" ht="19.5" customHeight="1">
      <c r="A13" s="20">
        <v>9</v>
      </c>
      <c r="B13" s="8" t="s">
        <v>294</v>
      </c>
      <c r="C13" s="4">
        <v>43</v>
      </c>
      <c r="D13" s="4"/>
      <c r="E13" s="4" t="s">
        <v>295</v>
      </c>
      <c r="F13" s="4" t="s">
        <v>31</v>
      </c>
      <c r="G13" s="14" t="s">
        <v>330</v>
      </c>
      <c r="H13" s="14">
        <v>9</v>
      </c>
      <c r="I13" s="14" t="s">
        <v>324</v>
      </c>
      <c r="J13" s="14" t="s">
        <v>324</v>
      </c>
      <c r="K13" s="14" t="s">
        <v>324</v>
      </c>
      <c r="L13" s="14"/>
      <c r="M13" s="14"/>
      <c r="N13" s="78">
        <f>SUM(G13:M13)+30</f>
        <v>39</v>
      </c>
    </row>
    <row r="14" spans="4:9" ht="19.5" customHeight="1">
      <c r="D14" s="17"/>
      <c r="G14" s="17"/>
      <c r="H14" s="72"/>
      <c r="I14" s="72"/>
    </row>
    <row r="15" ht="15">
      <c r="E15" s="71" t="s">
        <v>11</v>
      </c>
    </row>
    <row r="16" ht="12.75">
      <c r="B16" t="s">
        <v>321</v>
      </c>
    </row>
    <row r="17" ht="20.25">
      <c r="E17" s="12"/>
    </row>
    <row r="18" ht="12.75">
      <c r="B18" t="s">
        <v>17</v>
      </c>
    </row>
  </sheetData>
  <sheetProtection/>
  <mergeCells count="8">
    <mergeCell ref="N3:N4"/>
    <mergeCell ref="A2:N2"/>
    <mergeCell ref="A1:N1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="70" zoomScaleNormal="70" zoomScalePageLayoutView="0" workbookViewId="0" topLeftCell="A1">
      <selection activeCell="N10" sqref="N10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2" customHeight="1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9" t="s">
        <v>0</v>
      </c>
      <c r="B3" s="89" t="s">
        <v>168</v>
      </c>
      <c r="C3" s="93" t="s">
        <v>12</v>
      </c>
      <c r="D3" s="93"/>
      <c r="E3" s="91" t="s">
        <v>5</v>
      </c>
      <c r="F3" s="15" t="s">
        <v>2</v>
      </c>
      <c r="G3" s="96" t="s">
        <v>14</v>
      </c>
      <c r="H3" s="97"/>
      <c r="I3" s="97"/>
      <c r="J3" s="97"/>
      <c r="K3" s="97"/>
      <c r="L3" s="97"/>
      <c r="M3" s="98"/>
      <c r="N3" s="95" t="s">
        <v>16</v>
      </c>
    </row>
    <row r="4" spans="1:14" ht="19.5" customHeight="1">
      <c r="A4" s="90"/>
      <c r="B4" s="90"/>
      <c r="C4" s="14" t="s">
        <v>20</v>
      </c>
      <c r="D4" s="13" t="s">
        <v>21</v>
      </c>
      <c r="E4" s="92"/>
      <c r="F4" s="16" t="s">
        <v>3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18</v>
      </c>
      <c r="L4" s="14" t="s">
        <v>170</v>
      </c>
      <c r="M4" s="14" t="s">
        <v>175</v>
      </c>
      <c r="N4" s="95"/>
    </row>
    <row r="5" spans="1:14" ht="19.5" customHeight="1">
      <c r="A5" s="20">
        <v>1</v>
      </c>
      <c r="B5" s="8" t="s">
        <v>177</v>
      </c>
      <c r="C5" s="4">
        <v>2</v>
      </c>
      <c r="D5" s="4" t="s">
        <v>209</v>
      </c>
      <c r="E5" s="4" t="s">
        <v>210</v>
      </c>
      <c r="F5" s="4"/>
      <c r="G5" s="14">
        <v>1</v>
      </c>
      <c r="H5" s="14">
        <v>2</v>
      </c>
      <c r="I5" s="14">
        <v>2</v>
      </c>
      <c r="J5" s="14" t="s">
        <v>332</v>
      </c>
      <c r="K5" s="14">
        <v>3</v>
      </c>
      <c r="L5" s="14"/>
      <c r="M5" s="14"/>
      <c r="N5" s="78">
        <f aca="true" t="shared" si="0" ref="N5:N16">SUM(G5:M5)</f>
        <v>8</v>
      </c>
    </row>
    <row r="6" spans="1:14" ht="19.5" customHeight="1">
      <c r="A6" s="20">
        <v>2</v>
      </c>
      <c r="B6" s="6" t="s">
        <v>184</v>
      </c>
      <c r="C6" s="4">
        <v>37</v>
      </c>
      <c r="D6" s="4" t="s">
        <v>279</v>
      </c>
      <c r="E6" s="4" t="s">
        <v>280</v>
      </c>
      <c r="F6" s="4"/>
      <c r="G6" s="14">
        <v>9</v>
      </c>
      <c r="H6" s="14">
        <v>1</v>
      </c>
      <c r="I6" s="14">
        <v>1</v>
      </c>
      <c r="J6" s="14" t="s">
        <v>333</v>
      </c>
      <c r="K6" s="14">
        <v>2</v>
      </c>
      <c r="L6" s="14"/>
      <c r="M6" s="14"/>
      <c r="N6" s="78">
        <f t="shared" si="0"/>
        <v>13</v>
      </c>
    </row>
    <row r="7" spans="1:14" ht="19.5" customHeight="1">
      <c r="A7" s="20">
        <v>3</v>
      </c>
      <c r="B7" s="8" t="s">
        <v>284</v>
      </c>
      <c r="C7" s="4">
        <v>39</v>
      </c>
      <c r="D7" s="4"/>
      <c r="E7" s="4" t="s">
        <v>285</v>
      </c>
      <c r="F7" s="4"/>
      <c r="G7" s="14" t="s">
        <v>327</v>
      </c>
      <c r="H7" s="14">
        <v>4</v>
      </c>
      <c r="I7" s="14">
        <v>5</v>
      </c>
      <c r="J7" s="14">
        <v>3</v>
      </c>
      <c r="K7" s="14">
        <v>1</v>
      </c>
      <c r="L7" s="14"/>
      <c r="M7" s="14"/>
      <c r="N7" s="78">
        <f t="shared" si="0"/>
        <v>13</v>
      </c>
    </row>
    <row r="8" spans="1:14" ht="19.5" customHeight="1">
      <c r="A8" s="20">
        <v>4</v>
      </c>
      <c r="B8" s="6" t="s">
        <v>254</v>
      </c>
      <c r="C8" s="4">
        <v>22</v>
      </c>
      <c r="D8" s="4"/>
      <c r="E8" s="4" t="s">
        <v>255</v>
      </c>
      <c r="F8" s="4"/>
      <c r="G8" s="14">
        <v>2</v>
      </c>
      <c r="H8" s="14">
        <v>3</v>
      </c>
      <c r="I8" s="14">
        <v>4</v>
      </c>
      <c r="J8" s="14">
        <v>6</v>
      </c>
      <c r="K8" s="14" t="s">
        <v>328</v>
      </c>
      <c r="L8" s="14"/>
      <c r="M8" s="14"/>
      <c r="N8" s="78">
        <f t="shared" si="0"/>
        <v>15</v>
      </c>
    </row>
    <row r="9" spans="1:14" ht="19.5" customHeight="1">
      <c r="A9" s="20">
        <v>5</v>
      </c>
      <c r="B9" s="8" t="s">
        <v>230</v>
      </c>
      <c r="C9" s="4">
        <v>17</v>
      </c>
      <c r="D9" s="4" t="s">
        <v>231</v>
      </c>
      <c r="E9" s="4"/>
      <c r="F9" s="4"/>
      <c r="G9" s="14">
        <v>8</v>
      </c>
      <c r="H9" s="14" t="s">
        <v>336</v>
      </c>
      <c r="I9" s="14">
        <v>6</v>
      </c>
      <c r="J9" s="14">
        <v>1</v>
      </c>
      <c r="K9" s="14">
        <v>5</v>
      </c>
      <c r="L9" s="14"/>
      <c r="M9" s="14"/>
      <c r="N9" s="78">
        <f t="shared" si="0"/>
        <v>20</v>
      </c>
    </row>
    <row r="10" spans="1:14" ht="19.5" customHeight="1">
      <c r="A10" s="20">
        <v>6</v>
      </c>
      <c r="B10" s="6" t="s">
        <v>256</v>
      </c>
      <c r="C10" s="4">
        <v>21</v>
      </c>
      <c r="D10" s="4" t="s">
        <v>257</v>
      </c>
      <c r="E10" s="4" t="s">
        <v>258</v>
      </c>
      <c r="F10" s="4"/>
      <c r="G10" s="14">
        <v>3</v>
      </c>
      <c r="H10" s="14">
        <v>8</v>
      </c>
      <c r="I10" s="14" t="s">
        <v>332</v>
      </c>
      <c r="J10" s="14">
        <v>4</v>
      </c>
      <c r="K10" s="14">
        <v>8</v>
      </c>
      <c r="L10" s="14"/>
      <c r="M10" s="14"/>
      <c r="N10" s="78">
        <f t="shared" si="0"/>
        <v>23</v>
      </c>
    </row>
    <row r="11" spans="1:14" ht="19.5" customHeight="1">
      <c r="A11" s="20">
        <v>7</v>
      </c>
      <c r="B11" s="8" t="s">
        <v>202</v>
      </c>
      <c r="C11" s="4">
        <v>4</v>
      </c>
      <c r="D11" s="4" t="s">
        <v>203</v>
      </c>
      <c r="E11" s="4" t="s">
        <v>204</v>
      </c>
      <c r="F11" s="4"/>
      <c r="G11" s="14">
        <v>4</v>
      </c>
      <c r="H11" s="14">
        <v>6</v>
      </c>
      <c r="I11" s="14" t="s">
        <v>335</v>
      </c>
      <c r="J11" s="14">
        <v>7</v>
      </c>
      <c r="K11" s="14">
        <v>6</v>
      </c>
      <c r="L11" s="14"/>
      <c r="M11" s="14"/>
      <c r="N11" s="78">
        <f t="shared" si="0"/>
        <v>23</v>
      </c>
    </row>
    <row r="12" spans="1:14" ht="19.5" customHeight="1">
      <c r="A12" s="20">
        <v>8</v>
      </c>
      <c r="B12" s="6" t="s">
        <v>277</v>
      </c>
      <c r="C12" s="4">
        <v>36</v>
      </c>
      <c r="D12" s="4" t="s">
        <v>278</v>
      </c>
      <c r="E12" s="4"/>
      <c r="F12" s="4"/>
      <c r="G12" s="14">
        <v>7</v>
      </c>
      <c r="H12" s="14">
        <v>9</v>
      </c>
      <c r="I12" s="14">
        <v>7</v>
      </c>
      <c r="J12" s="14">
        <v>2</v>
      </c>
      <c r="K12" s="14" t="s">
        <v>333</v>
      </c>
      <c r="L12" s="14"/>
      <c r="M12" s="14"/>
      <c r="N12" s="78">
        <f t="shared" si="0"/>
        <v>25</v>
      </c>
    </row>
    <row r="13" spans="1:14" ht="19.5" customHeight="1">
      <c r="A13" s="20">
        <v>9</v>
      </c>
      <c r="B13" s="8" t="s">
        <v>288</v>
      </c>
      <c r="C13" s="4">
        <v>41</v>
      </c>
      <c r="D13" s="4" t="s">
        <v>289</v>
      </c>
      <c r="E13" s="4" t="s">
        <v>290</v>
      </c>
      <c r="F13" s="4"/>
      <c r="G13" s="14" t="s">
        <v>334</v>
      </c>
      <c r="H13" s="14">
        <v>5</v>
      </c>
      <c r="I13" s="14">
        <v>3</v>
      </c>
      <c r="J13" s="14">
        <v>8</v>
      </c>
      <c r="K13" s="14">
        <v>10</v>
      </c>
      <c r="L13" s="14"/>
      <c r="M13" s="14"/>
      <c r="N13" s="78">
        <f t="shared" si="0"/>
        <v>26</v>
      </c>
    </row>
    <row r="14" spans="1:14" ht="19.5" customHeight="1">
      <c r="A14" s="20">
        <v>10</v>
      </c>
      <c r="B14" s="8" t="s">
        <v>213</v>
      </c>
      <c r="C14" s="4">
        <v>9</v>
      </c>
      <c r="D14" s="4" t="s">
        <v>214</v>
      </c>
      <c r="E14" s="4" t="s">
        <v>215</v>
      </c>
      <c r="F14" s="4"/>
      <c r="G14" s="14" t="s">
        <v>335</v>
      </c>
      <c r="H14" s="14">
        <v>12</v>
      </c>
      <c r="I14" s="14">
        <v>11</v>
      </c>
      <c r="J14" s="14">
        <v>5</v>
      </c>
      <c r="K14" s="14">
        <v>4</v>
      </c>
      <c r="L14" s="14"/>
      <c r="M14" s="14"/>
      <c r="N14" s="78">
        <f t="shared" si="0"/>
        <v>32</v>
      </c>
    </row>
    <row r="15" spans="1:14" ht="19.5" customHeight="1">
      <c r="A15" s="20">
        <v>11</v>
      </c>
      <c r="B15" s="8" t="s">
        <v>270</v>
      </c>
      <c r="C15" s="4">
        <v>32</v>
      </c>
      <c r="D15" s="4">
        <v>243</v>
      </c>
      <c r="E15" s="4" t="s">
        <v>271</v>
      </c>
      <c r="F15" s="4"/>
      <c r="G15" s="14">
        <v>6</v>
      </c>
      <c r="H15" s="14" t="s">
        <v>334</v>
      </c>
      <c r="I15" s="14">
        <v>8</v>
      </c>
      <c r="J15" s="14">
        <v>10</v>
      </c>
      <c r="K15" s="14">
        <v>9</v>
      </c>
      <c r="L15" s="14"/>
      <c r="M15" s="14"/>
      <c r="N15" s="78">
        <f t="shared" si="0"/>
        <v>33</v>
      </c>
    </row>
    <row r="16" spans="1:14" ht="19.5" customHeight="1">
      <c r="A16" s="20">
        <v>12</v>
      </c>
      <c r="B16" s="8" t="s">
        <v>249</v>
      </c>
      <c r="C16" s="4">
        <v>24</v>
      </c>
      <c r="D16" s="4" t="s">
        <v>250</v>
      </c>
      <c r="E16" s="4" t="s">
        <v>251</v>
      </c>
      <c r="F16" s="4"/>
      <c r="G16" s="14">
        <v>11</v>
      </c>
      <c r="H16" s="14">
        <v>7</v>
      </c>
      <c r="I16" s="14">
        <v>10</v>
      </c>
      <c r="J16" s="14">
        <v>11</v>
      </c>
      <c r="K16" s="14" t="s">
        <v>330</v>
      </c>
      <c r="L16" s="14"/>
      <c r="M16" s="14"/>
      <c r="N16" s="78">
        <f t="shared" si="0"/>
        <v>39</v>
      </c>
    </row>
    <row r="18" spans="2:5" ht="15">
      <c r="B18" t="s">
        <v>323</v>
      </c>
      <c r="E18" s="71" t="s">
        <v>11</v>
      </c>
    </row>
    <row r="20" spans="2:5" ht="20.25">
      <c r="B20" t="s">
        <v>17</v>
      </c>
      <c r="E20" s="12"/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0" zoomScaleNormal="70" zoomScalePageLayoutView="0" workbookViewId="0" topLeftCell="A1">
      <selection activeCell="Q8" sqref="Q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4.25390625" style="1" customWidth="1"/>
    <col min="5" max="5" width="36.375" style="0" bestFit="1" customWidth="1"/>
    <col min="6" max="6" width="10.75390625" style="0" hidden="1" customWidth="1"/>
    <col min="7" max="11" width="7.75390625" style="1" customWidth="1"/>
    <col min="12" max="13" width="7.75390625" style="0" customWidth="1"/>
  </cols>
  <sheetData>
    <row r="1" spans="1:14" ht="30" customHeigh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2" customHeight="1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9" t="s">
        <v>0</v>
      </c>
      <c r="B3" s="89" t="s">
        <v>168</v>
      </c>
      <c r="C3" s="93" t="s">
        <v>12</v>
      </c>
      <c r="D3" s="93"/>
      <c r="E3" s="91" t="s">
        <v>5</v>
      </c>
      <c r="F3" s="76" t="s">
        <v>2</v>
      </c>
      <c r="G3" s="96" t="s">
        <v>14</v>
      </c>
      <c r="H3" s="97"/>
      <c r="I3" s="97"/>
      <c r="J3" s="97"/>
      <c r="K3" s="97"/>
      <c r="L3" s="97"/>
      <c r="M3" s="98"/>
      <c r="N3" s="95" t="s">
        <v>16</v>
      </c>
    </row>
    <row r="4" spans="1:14" ht="19.5" customHeight="1">
      <c r="A4" s="90"/>
      <c r="B4" s="90"/>
      <c r="C4" s="14" t="s">
        <v>20</v>
      </c>
      <c r="D4" s="13" t="s">
        <v>21</v>
      </c>
      <c r="E4" s="92"/>
      <c r="F4" s="77" t="s">
        <v>3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18</v>
      </c>
      <c r="L4" s="14" t="s">
        <v>170</v>
      </c>
      <c r="M4" s="14" t="s">
        <v>175</v>
      </c>
      <c r="N4" s="95"/>
    </row>
    <row r="5" spans="1:14" ht="19.5" customHeight="1">
      <c r="A5" s="20">
        <v>1</v>
      </c>
      <c r="B5" s="8" t="s">
        <v>302</v>
      </c>
      <c r="C5" s="4">
        <v>45</v>
      </c>
      <c r="D5" s="4"/>
      <c r="E5" s="4" t="s">
        <v>303</v>
      </c>
      <c r="F5" s="4"/>
      <c r="G5" s="14" t="s">
        <v>338</v>
      </c>
      <c r="H5" s="14">
        <v>2</v>
      </c>
      <c r="I5" s="14">
        <v>3</v>
      </c>
      <c r="J5" s="14">
        <v>1</v>
      </c>
      <c r="K5" s="14">
        <v>2</v>
      </c>
      <c r="L5" s="14"/>
      <c r="M5" s="14"/>
      <c r="N5" s="78">
        <f>SUM(G5:M5)</f>
        <v>8</v>
      </c>
    </row>
    <row r="6" spans="1:14" ht="19.5" customHeight="1">
      <c r="A6" s="20">
        <v>2</v>
      </c>
      <c r="B6" s="6" t="s">
        <v>276</v>
      </c>
      <c r="C6" s="4">
        <v>33</v>
      </c>
      <c r="D6" s="4" t="s">
        <v>274</v>
      </c>
      <c r="E6" s="4" t="s">
        <v>275</v>
      </c>
      <c r="F6" s="4"/>
      <c r="G6" s="14">
        <v>1</v>
      </c>
      <c r="H6" s="14">
        <v>1</v>
      </c>
      <c r="I6" s="14">
        <v>2</v>
      </c>
      <c r="J6" s="14" t="s">
        <v>333</v>
      </c>
      <c r="K6" s="14">
        <v>6</v>
      </c>
      <c r="L6" s="14"/>
      <c r="M6" s="14"/>
      <c r="N6" s="78">
        <f>SUM(G6:M6)</f>
        <v>10</v>
      </c>
    </row>
    <row r="7" spans="1:14" ht="19.5" customHeight="1">
      <c r="A7" s="20">
        <v>3</v>
      </c>
      <c r="B7" s="6" t="s">
        <v>259</v>
      </c>
      <c r="C7" s="4">
        <v>7</v>
      </c>
      <c r="D7" s="4" t="s">
        <v>260</v>
      </c>
      <c r="E7" s="4" t="s">
        <v>261</v>
      </c>
      <c r="F7" s="4"/>
      <c r="G7" s="14">
        <v>3</v>
      </c>
      <c r="H7" s="14" t="s">
        <v>331</v>
      </c>
      <c r="I7" s="14">
        <v>1</v>
      </c>
      <c r="J7" s="14">
        <v>5</v>
      </c>
      <c r="K7" s="14">
        <v>1</v>
      </c>
      <c r="L7" s="14"/>
      <c r="M7" s="14"/>
      <c r="N7" s="78">
        <f>SUM(G7:M7)</f>
        <v>10</v>
      </c>
    </row>
    <row r="8" spans="1:14" ht="19.5" customHeight="1">
      <c r="A8" s="20">
        <v>4</v>
      </c>
      <c r="B8" s="8" t="s">
        <v>206</v>
      </c>
      <c r="C8" s="4">
        <v>3</v>
      </c>
      <c r="D8" s="4" t="s">
        <v>207</v>
      </c>
      <c r="E8" s="4" t="s">
        <v>208</v>
      </c>
      <c r="F8" s="4"/>
      <c r="G8" s="14" t="s">
        <v>329</v>
      </c>
      <c r="H8" s="14">
        <v>4</v>
      </c>
      <c r="I8" s="14">
        <v>5</v>
      </c>
      <c r="J8" s="14">
        <v>3</v>
      </c>
      <c r="K8" s="14">
        <v>3</v>
      </c>
      <c r="L8" s="14"/>
      <c r="M8" s="14"/>
      <c r="N8" s="78">
        <f>SUM(G8:M8)</f>
        <v>15</v>
      </c>
    </row>
    <row r="9" spans="1:14" ht="19.5" customHeight="1">
      <c r="A9" s="20">
        <v>5</v>
      </c>
      <c r="B9" s="73" t="s">
        <v>216</v>
      </c>
      <c r="C9" s="87">
        <v>13</v>
      </c>
      <c r="D9" s="82" t="s">
        <v>217</v>
      </c>
      <c r="E9" s="19" t="s">
        <v>218</v>
      </c>
      <c r="F9" s="4"/>
      <c r="G9" s="14">
        <v>2</v>
      </c>
      <c r="H9" s="14">
        <v>3</v>
      </c>
      <c r="I9" s="14">
        <v>4</v>
      </c>
      <c r="J9" s="14" t="s">
        <v>328</v>
      </c>
      <c r="K9" s="14">
        <v>7</v>
      </c>
      <c r="L9" s="14"/>
      <c r="M9" s="14"/>
      <c r="N9" s="78">
        <f>SUM(G9:M9)</f>
        <v>16</v>
      </c>
    </row>
    <row r="10" spans="1:14" ht="19.5" customHeight="1">
      <c r="A10" s="20">
        <v>6</v>
      </c>
      <c r="B10" s="8" t="s">
        <v>239</v>
      </c>
      <c r="C10" s="4">
        <v>28</v>
      </c>
      <c r="D10" s="4" t="s">
        <v>240</v>
      </c>
      <c r="E10" s="4" t="s">
        <v>241</v>
      </c>
      <c r="F10" s="83"/>
      <c r="G10" s="14" t="s">
        <v>332</v>
      </c>
      <c r="H10" s="14">
        <v>5</v>
      </c>
      <c r="I10" s="14">
        <v>8</v>
      </c>
      <c r="J10" s="14">
        <v>4</v>
      </c>
      <c r="K10" s="14">
        <v>4</v>
      </c>
      <c r="L10" s="14"/>
      <c r="M10" s="14"/>
      <c r="N10" s="78">
        <f>SUM(G10:M10)</f>
        <v>21</v>
      </c>
    </row>
    <row r="11" spans="1:14" ht="19.5" customHeight="1">
      <c r="A11" s="20">
        <v>7</v>
      </c>
      <c r="B11" s="8" t="s">
        <v>219</v>
      </c>
      <c r="C11" s="4">
        <v>16</v>
      </c>
      <c r="D11" s="4"/>
      <c r="E11" s="4" t="s">
        <v>180</v>
      </c>
      <c r="F11" s="4"/>
      <c r="G11" s="14">
        <v>7</v>
      </c>
      <c r="H11" s="14">
        <v>6</v>
      </c>
      <c r="I11" s="14">
        <v>7</v>
      </c>
      <c r="J11" s="14">
        <v>2</v>
      </c>
      <c r="K11" s="14" t="s">
        <v>331</v>
      </c>
      <c r="L11" s="14"/>
      <c r="M11" s="14"/>
      <c r="N11" s="78">
        <f>SUM(G11:M11)</f>
        <v>22</v>
      </c>
    </row>
    <row r="12" spans="1:14" ht="18">
      <c r="A12" s="20">
        <v>8</v>
      </c>
      <c r="B12" s="8" t="s">
        <v>193</v>
      </c>
      <c r="C12" s="4">
        <v>25</v>
      </c>
      <c r="D12" s="4" t="s">
        <v>194</v>
      </c>
      <c r="E12" s="4" t="s">
        <v>195</v>
      </c>
      <c r="F12" s="4"/>
      <c r="G12" s="14">
        <v>5</v>
      </c>
      <c r="H12" s="14" t="s">
        <v>328</v>
      </c>
      <c r="I12" s="14">
        <v>6</v>
      </c>
      <c r="J12" s="14">
        <v>6</v>
      </c>
      <c r="K12" s="14">
        <v>5</v>
      </c>
      <c r="L12" s="14"/>
      <c r="M12" s="14"/>
      <c r="N12" s="78">
        <f>SUM(G12:M12)</f>
        <v>22</v>
      </c>
    </row>
    <row r="13" spans="1:14" ht="18">
      <c r="A13" s="20">
        <v>9</v>
      </c>
      <c r="B13" s="6" t="s">
        <v>292</v>
      </c>
      <c r="C13" s="4">
        <v>42</v>
      </c>
      <c r="D13" s="4"/>
      <c r="E13" s="4" t="s">
        <v>293</v>
      </c>
      <c r="F13" s="4"/>
      <c r="G13" s="14">
        <v>9</v>
      </c>
      <c r="H13" s="14">
        <v>9</v>
      </c>
      <c r="I13" s="14">
        <v>9</v>
      </c>
      <c r="J13" s="14" t="s">
        <v>330</v>
      </c>
      <c r="K13" s="14" t="s">
        <v>324</v>
      </c>
      <c r="L13" s="14"/>
      <c r="M13" s="14"/>
      <c r="N13" s="78">
        <f>SUM(G13:M13)+11</f>
        <v>38</v>
      </c>
    </row>
    <row r="14" spans="1:14" ht="18">
      <c r="A14" s="20">
        <v>10</v>
      </c>
      <c r="B14" s="8" t="s">
        <v>316</v>
      </c>
      <c r="C14" s="4">
        <v>51</v>
      </c>
      <c r="D14" s="4" t="s">
        <v>317</v>
      </c>
      <c r="E14" s="4" t="s">
        <v>318</v>
      </c>
      <c r="F14" s="14"/>
      <c r="G14" s="14" t="s">
        <v>330</v>
      </c>
      <c r="H14" s="14" t="s">
        <v>324</v>
      </c>
      <c r="I14" s="14" t="s">
        <v>324</v>
      </c>
      <c r="J14" s="14" t="s">
        <v>324</v>
      </c>
      <c r="K14" s="14" t="s">
        <v>324</v>
      </c>
      <c r="L14" s="14"/>
      <c r="M14" s="14"/>
      <c r="N14" s="78">
        <v>44</v>
      </c>
    </row>
    <row r="19" spans="2:5" ht="15">
      <c r="B19" t="s">
        <v>196</v>
      </c>
      <c r="E19" s="71" t="s">
        <v>11</v>
      </c>
    </row>
    <row r="21" spans="2:5" ht="20.25">
      <c r="B21" t="s">
        <v>17</v>
      </c>
      <c r="E21" s="12"/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="70" zoomScaleNormal="70" zoomScalePageLayoutView="0" workbookViewId="0" topLeftCell="A1">
      <selection activeCell="N11" sqref="N11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4" max="14" width="9.375" style="0" bestFit="1" customWidth="1"/>
  </cols>
  <sheetData>
    <row r="1" spans="1:14" ht="30" customHeight="1">
      <c r="A1" s="88" t="s">
        <v>198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2" customHeight="1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9" t="s">
        <v>0</v>
      </c>
      <c r="B3" s="89" t="s">
        <v>168</v>
      </c>
      <c r="C3" s="93" t="s">
        <v>12</v>
      </c>
      <c r="D3" s="93"/>
      <c r="E3" s="91" t="s">
        <v>5</v>
      </c>
      <c r="F3" s="76" t="s">
        <v>2</v>
      </c>
      <c r="G3" s="96" t="s">
        <v>14</v>
      </c>
      <c r="H3" s="97"/>
      <c r="I3" s="97"/>
      <c r="J3" s="97"/>
      <c r="K3" s="97"/>
      <c r="L3" s="97"/>
      <c r="M3" s="98"/>
      <c r="N3" s="95" t="s">
        <v>16</v>
      </c>
    </row>
    <row r="4" spans="1:14" ht="19.5" customHeight="1">
      <c r="A4" s="90"/>
      <c r="B4" s="90"/>
      <c r="C4" s="14" t="s">
        <v>20</v>
      </c>
      <c r="D4" s="13" t="s">
        <v>21</v>
      </c>
      <c r="E4" s="92"/>
      <c r="F4" s="77" t="s">
        <v>3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18</v>
      </c>
      <c r="L4" s="14" t="s">
        <v>170</v>
      </c>
      <c r="M4" s="14" t="s">
        <v>175</v>
      </c>
      <c r="N4" s="95"/>
    </row>
    <row r="5" spans="1:14" ht="19.5" customHeight="1">
      <c r="A5" s="4">
        <v>1</v>
      </c>
      <c r="B5" s="8" t="s">
        <v>310</v>
      </c>
      <c r="C5" s="4">
        <v>49</v>
      </c>
      <c r="D5" s="4" t="s">
        <v>311</v>
      </c>
      <c r="E5" s="4" t="s">
        <v>312</v>
      </c>
      <c r="F5" s="4"/>
      <c r="G5" s="14">
        <v>1</v>
      </c>
      <c r="H5" s="14" t="s">
        <v>327</v>
      </c>
      <c r="I5" s="14">
        <v>2</v>
      </c>
      <c r="J5" s="14">
        <v>1</v>
      </c>
      <c r="K5" s="14">
        <v>2</v>
      </c>
      <c r="L5" s="14"/>
      <c r="M5" s="14"/>
      <c r="N5" s="78">
        <f>SUM(G5:M5)</f>
        <v>6</v>
      </c>
    </row>
    <row r="6" spans="1:14" ht="19.5" customHeight="1">
      <c r="A6" s="4">
        <v>2</v>
      </c>
      <c r="B6" s="8" t="s">
        <v>224</v>
      </c>
      <c r="C6" s="4">
        <v>11</v>
      </c>
      <c r="D6" s="4"/>
      <c r="E6" s="4"/>
      <c r="F6" s="4"/>
      <c r="G6" s="14">
        <v>2</v>
      </c>
      <c r="H6" s="14">
        <v>2</v>
      </c>
      <c r="I6" s="14" t="s">
        <v>326</v>
      </c>
      <c r="J6" s="14">
        <v>2</v>
      </c>
      <c r="K6" s="14">
        <v>1</v>
      </c>
      <c r="L6" s="14"/>
      <c r="M6" s="14"/>
      <c r="N6" s="78">
        <f>SUM(G6:M6)</f>
        <v>7</v>
      </c>
    </row>
    <row r="7" spans="1:14" ht="19.5" customHeight="1">
      <c r="A7" s="4">
        <v>3</v>
      </c>
      <c r="B7" s="8" t="s">
        <v>220</v>
      </c>
      <c r="C7" s="4">
        <v>10</v>
      </c>
      <c r="D7" s="4" t="s">
        <v>221</v>
      </c>
      <c r="E7" s="4" t="s">
        <v>222</v>
      </c>
      <c r="F7" s="4"/>
      <c r="G7" s="14" t="s">
        <v>327</v>
      </c>
      <c r="H7" s="14">
        <v>1</v>
      </c>
      <c r="I7" s="14">
        <v>3</v>
      </c>
      <c r="J7" s="14">
        <v>4</v>
      </c>
      <c r="K7" s="14">
        <v>4</v>
      </c>
      <c r="L7" s="14"/>
      <c r="M7" s="14"/>
      <c r="N7" s="78">
        <f>SUM(G7:M7)</f>
        <v>12</v>
      </c>
    </row>
    <row r="8" spans="1:14" ht="19.5" customHeight="1">
      <c r="A8" s="4">
        <v>4</v>
      </c>
      <c r="B8" s="8" t="s">
        <v>225</v>
      </c>
      <c r="C8" s="4">
        <v>12</v>
      </c>
      <c r="D8" s="4"/>
      <c r="E8" s="4"/>
      <c r="F8" s="4"/>
      <c r="G8" s="14">
        <v>3</v>
      </c>
      <c r="H8" s="14">
        <v>3</v>
      </c>
      <c r="I8" s="14" t="s">
        <v>327</v>
      </c>
      <c r="J8" s="14">
        <v>3</v>
      </c>
      <c r="K8" s="14">
        <v>3</v>
      </c>
      <c r="L8" s="14"/>
      <c r="M8" s="14"/>
      <c r="N8" s="78">
        <f>SUM(G8:M8)</f>
        <v>12</v>
      </c>
    </row>
    <row r="9" spans="1:14" ht="19.5" customHeight="1">
      <c r="A9" s="4">
        <v>5</v>
      </c>
      <c r="B9" s="6" t="s">
        <v>232</v>
      </c>
      <c r="C9" s="4">
        <v>14</v>
      </c>
      <c r="D9" s="4" t="s">
        <v>233</v>
      </c>
      <c r="E9" s="4" t="s">
        <v>234</v>
      </c>
      <c r="F9" s="4"/>
      <c r="G9" s="14">
        <v>4</v>
      </c>
      <c r="H9" s="14">
        <v>4</v>
      </c>
      <c r="I9" s="14">
        <v>1</v>
      </c>
      <c r="J9" s="14" t="s">
        <v>333</v>
      </c>
      <c r="K9" s="14" t="s">
        <v>325</v>
      </c>
      <c r="L9" s="14"/>
      <c r="M9" s="14"/>
      <c r="N9" s="78">
        <f>SUM(G9:M9)+8</f>
        <v>17</v>
      </c>
    </row>
    <row r="10" spans="1:14" ht="19.5" customHeight="1">
      <c r="A10" s="4">
        <v>6</v>
      </c>
      <c r="B10" s="8" t="s">
        <v>252</v>
      </c>
      <c r="C10" s="4">
        <v>23</v>
      </c>
      <c r="D10" s="4"/>
      <c r="E10" s="4" t="s">
        <v>253</v>
      </c>
      <c r="F10" s="4"/>
      <c r="G10" s="14">
        <v>6</v>
      </c>
      <c r="H10" s="14">
        <v>6</v>
      </c>
      <c r="I10" s="14">
        <v>6</v>
      </c>
      <c r="J10" s="14">
        <v>5</v>
      </c>
      <c r="K10" s="14" t="s">
        <v>330</v>
      </c>
      <c r="L10" s="14"/>
      <c r="M10" s="14"/>
      <c r="N10" s="78">
        <f>SUM(G10:M10)</f>
        <v>23</v>
      </c>
    </row>
    <row r="11" spans="1:14" ht="19.5" customHeight="1">
      <c r="A11" s="4">
        <v>7</v>
      </c>
      <c r="B11" s="8" t="s">
        <v>283</v>
      </c>
      <c r="C11" s="4">
        <v>34</v>
      </c>
      <c r="D11" s="4"/>
      <c r="E11" s="4"/>
      <c r="F11" s="4"/>
      <c r="G11" s="14">
        <v>7</v>
      </c>
      <c r="H11" s="14" t="s">
        <v>330</v>
      </c>
      <c r="I11" s="14" t="s">
        <v>324</v>
      </c>
      <c r="J11" s="14">
        <v>6</v>
      </c>
      <c r="K11" s="14">
        <v>5</v>
      </c>
      <c r="L11" s="14"/>
      <c r="M11" s="14"/>
      <c r="N11" s="78">
        <f>SUM(G11:M11)+8</f>
        <v>26</v>
      </c>
    </row>
    <row r="12" spans="1:14" ht="18">
      <c r="A12" s="83"/>
      <c r="B12" s="84"/>
      <c r="C12" s="83"/>
      <c r="D12" s="83"/>
      <c r="E12" s="83"/>
      <c r="F12" s="85"/>
      <c r="G12" s="75"/>
      <c r="H12" s="75"/>
      <c r="I12" s="75"/>
      <c r="J12" s="75"/>
      <c r="K12" s="75"/>
      <c r="L12" s="75"/>
      <c r="M12" s="75"/>
      <c r="N12" s="79"/>
    </row>
    <row r="13" spans="2:14" ht="18">
      <c r="B13" t="s">
        <v>320</v>
      </c>
      <c r="D13"/>
      <c r="E13" s="81" t="s">
        <v>11</v>
      </c>
      <c r="F13" s="18" t="s">
        <v>11</v>
      </c>
      <c r="G13" s="75"/>
      <c r="H13" s="75"/>
      <c r="I13" s="75"/>
      <c r="J13" s="75"/>
      <c r="K13" s="75"/>
      <c r="L13" s="75"/>
      <c r="M13" s="75"/>
      <c r="N13" s="79"/>
    </row>
    <row r="14" spans="2:7" ht="12.75">
      <c r="B14" s="1"/>
      <c r="D14"/>
      <c r="E14" s="1"/>
      <c r="G14"/>
    </row>
    <row r="15" spans="2:6" ht="20.25">
      <c r="B15" t="s">
        <v>17</v>
      </c>
      <c r="D15"/>
      <c r="E15" s="80"/>
      <c r="F15" s="12" t="s">
        <v>19</v>
      </c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zoomScalePageLayoutView="0" workbookViewId="0" topLeftCell="A1">
      <selection activeCell="K20" sqref="K20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9.375" style="0" customWidth="1"/>
    <col min="4" max="4" width="13.00390625" style="1" customWidth="1"/>
    <col min="5" max="5" width="36.375" style="0" bestFit="1" customWidth="1"/>
    <col min="6" max="6" width="10.75390625" style="0" hidden="1" customWidth="1"/>
    <col min="7" max="9" width="7.75390625" style="1" customWidth="1"/>
    <col min="10" max="14" width="9.125" style="1" customWidth="1"/>
  </cols>
  <sheetData>
    <row r="1" spans="1:14" ht="30" customHeight="1">
      <c r="A1" s="88" t="s">
        <v>319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2" customHeight="1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9" t="s">
        <v>0</v>
      </c>
      <c r="B3" s="89" t="s">
        <v>168</v>
      </c>
      <c r="C3" s="93" t="s">
        <v>12</v>
      </c>
      <c r="D3" s="93"/>
      <c r="E3" s="91" t="s">
        <v>5</v>
      </c>
      <c r="F3" s="76" t="s">
        <v>2</v>
      </c>
      <c r="G3" s="96" t="s">
        <v>14</v>
      </c>
      <c r="H3" s="97"/>
      <c r="I3" s="97"/>
      <c r="J3" s="97"/>
      <c r="K3" s="97"/>
      <c r="L3" s="97"/>
      <c r="M3" s="98"/>
      <c r="N3" s="95" t="s">
        <v>16</v>
      </c>
    </row>
    <row r="4" spans="1:14" ht="19.5" customHeight="1">
      <c r="A4" s="90"/>
      <c r="B4" s="90"/>
      <c r="C4" s="14" t="s">
        <v>20</v>
      </c>
      <c r="D4" s="13" t="s">
        <v>21</v>
      </c>
      <c r="E4" s="92"/>
      <c r="F4" s="77" t="s">
        <v>3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18</v>
      </c>
      <c r="L4" s="14" t="s">
        <v>170</v>
      </c>
      <c r="M4" s="14" t="s">
        <v>175</v>
      </c>
      <c r="N4" s="95"/>
    </row>
    <row r="5" spans="1:14" ht="19.5" customHeight="1">
      <c r="A5" s="20">
        <v>1</v>
      </c>
      <c r="B5" s="6" t="s">
        <v>235</v>
      </c>
      <c r="C5" s="86">
        <v>29</v>
      </c>
      <c r="D5" s="4" t="s">
        <v>236</v>
      </c>
      <c r="E5" s="4" t="s">
        <v>237</v>
      </c>
      <c r="F5" s="4"/>
      <c r="G5" s="14" t="s">
        <v>337</v>
      </c>
      <c r="H5" s="14">
        <v>1</v>
      </c>
      <c r="I5" s="14">
        <v>1</v>
      </c>
      <c r="J5" s="14">
        <v>1</v>
      </c>
      <c r="K5" s="14">
        <v>1</v>
      </c>
      <c r="L5" s="14"/>
      <c r="M5" s="14"/>
      <c r="N5" s="78">
        <f aca="true" t="shared" si="0" ref="N5:N13">SUM(G5:M5)</f>
        <v>4</v>
      </c>
    </row>
    <row r="6" spans="1:14" ht="19.5" customHeight="1">
      <c r="A6" s="20">
        <v>2</v>
      </c>
      <c r="B6" s="6" t="s">
        <v>192</v>
      </c>
      <c r="C6" s="4">
        <v>38</v>
      </c>
      <c r="D6" s="4" t="s">
        <v>190</v>
      </c>
      <c r="E6" s="4" t="s">
        <v>191</v>
      </c>
      <c r="F6" s="4"/>
      <c r="G6" s="14">
        <v>1</v>
      </c>
      <c r="H6" s="14">
        <v>2</v>
      </c>
      <c r="I6" s="14">
        <v>2</v>
      </c>
      <c r="J6" s="14" t="s">
        <v>338</v>
      </c>
      <c r="K6" s="14">
        <v>3</v>
      </c>
      <c r="L6" s="14"/>
      <c r="M6" s="14"/>
      <c r="N6" s="78">
        <f t="shared" si="0"/>
        <v>8</v>
      </c>
    </row>
    <row r="7" spans="1:14" ht="19.5" customHeight="1">
      <c r="A7" s="20">
        <v>3</v>
      </c>
      <c r="B7" s="8" t="s">
        <v>185</v>
      </c>
      <c r="C7" s="4">
        <v>30</v>
      </c>
      <c r="D7" s="4"/>
      <c r="E7" s="4" t="s">
        <v>186</v>
      </c>
      <c r="F7" s="4"/>
      <c r="G7" s="14" t="s">
        <v>328</v>
      </c>
      <c r="H7" s="14">
        <v>4</v>
      </c>
      <c r="I7" s="14">
        <v>3</v>
      </c>
      <c r="J7" s="14">
        <v>2</v>
      </c>
      <c r="K7" s="14">
        <v>4</v>
      </c>
      <c r="L7" s="14"/>
      <c r="M7" s="14"/>
      <c r="N7" s="78">
        <f t="shared" si="0"/>
        <v>13</v>
      </c>
    </row>
    <row r="8" spans="1:14" ht="19.5" customHeight="1">
      <c r="A8" s="20">
        <v>4</v>
      </c>
      <c r="B8" s="8" t="s">
        <v>265</v>
      </c>
      <c r="C8" s="4">
        <v>18</v>
      </c>
      <c r="D8" s="4" t="s">
        <v>266</v>
      </c>
      <c r="E8" s="4" t="s">
        <v>267</v>
      </c>
      <c r="F8" s="4"/>
      <c r="G8" s="14">
        <v>3</v>
      </c>
      <c r="H8" s="14">
        <v>5</v>
      </c>
      <c r="I8" s="14" t="s">
        <v>329</v>
      </c>
      <c r="J8" s="14">
        <v>4</v>
      </c>
      <c r="K8" s="14">
        <v>5</v>
      </c>
      <c r="L8" s="14"/>
      <c r="M8" s="14"/>
      <c r="N8" s="78">
        <f t="shared" si="0"/>
        <v>17</v>
      </c>
    </row>
    <row r="9" spans="1:14" ht="19.5" customHeight="1">
      <c r="A9" s="20">
        <v>5</v>
      </c>
      <c r="B9" s="6" t="s">
        <v>281</v>
      </c>
      <c r="C9" s="4">
        <v>35</v>
      </c>
      <c r="D9" s="4" t="s">
        <v>282</v>
      </c>
      <c r="E9" s="4"/>
      <c r="F9" s="4"/>
      <c r="G9" s="14">
        <v>6</v>
      </c>
      <c r="H9" s="14">
        <v>3</v>
      </c>
      <c r="I9" s="14">
        <v>4</v>
      </c>
      <c r="J9" s="14" t="s">
        <v>331</v>
      </c>
      <c r="K9" s="14">
        <v>7</v>
      </c>
      <c r="L9" s="14"/>
      <c r="M9" s="14"/>
      <c r="N9" s="78">
        <f t="shared" si="0"/>
        <v>20</v>
      </c>
    </row>
    <row r="10" spans="1:14" ht="19.5" customHeight="1">
      <c r="A10" s="20">
        <v>6</v>
      </c>
      <c r="B10" s="74" t="s">
        <v>226</v>
      </c>
      <c r="C10" s="14">
        <v>15</v>
      </c>
      <c r="D10" s="14" t="s">
        <v>227</v>
      </c>
      <c r="E10" s="14" t="s">
        <v>228</v>
      </c>
      <c r="F10" s="4"/>
      <c r="G10" s="14" t="s">
        <v>332</v>
      </c>
      <c r="H10" s="14">
        <v>8</v>
      </c>
      <c r="I10" s="14">
        <v>8</v>
      </c>
      <c r="J10" s="14">
        <v>5</v>
      </c>
      <c r="K10" s="14">
        <v>2</v>
      </c>
      <c r="L10" s="14"/>
      <c r="M10" s="14"/>
      <c r="N10" s="78">
        <f t="shared" si="0"/>
        <v>23</v>
      </c>
    </row>
    <row r="11" spans="1:14" ht="19.5" customHeight="1">
      <c r="A11" s="20">
        <v>7</v>
      </c>
      <c r="B11" s="8" t="s">
        <v>245</v>
      </c>
      <c r="C11" s="4">
        <v>26</v>
      </c>
      <c r="D11" s="4" t="s">
        <v>246</v>
      </c>
      <c r="E11" s="4" t="s">
        <v>247</v>
      </c>
      <c r="F11" s="4"/>
      <c r="G11" s="14">
        <v>4</v>
      </c>
      <c r="H11" s="14">
        <v>6</v>
      </c>
      <c r="I11" s="14" t="s">
        <v>328</v>
      </c>
      <c r="J11" s="14">
        <v>7</v>
      </c>
      <c r="K11" s="14">
        <v>6</v>
      </c>
      <c r="L11" s="14"/>
      <c r="M11" s="14"/>
      <c r="N11" s="78">
        <f t="shared" si="0"/>
        <v>23</v>
      </c>
    </row>
    <row r="12" spans="1:14" ht="19.5" customHeight="1">
      <c r="A12" s="20">
        <v>8</v>
      </c>
      <c r="B12" s="8" t="s">
        <v>242</v>
      </c>
      <c r="C12" s="4">
        <v>27</v>
      </c>
      <c r="D12" s="4" t="s">
        <v>243</v>
      </c>
      <c r="E12" s="4" t="s">
        <v>244</v>
      </c>
      <c r="F12" s="4"/>
      <c r="G12" s="14">
        <v>5</v>
      </c>
      <c r="H12" s="14">
        <v>7</v>
      </c>
      <c r="I12" s="14">
        <v>5</v>
      </c>
      <c r="J12" s="14">
        <v>6</v>
      </c>
      <c r="K12" s="14" t="s">
        <v>331</v>
      </c>
      <c r="L12" s="14"/>
      <c r="M12" s="14"/>
      <c r="N12" s="78">
        <f t="shared" si="0"/>
        <v>23</v>
      </c>
    </row>
    <row r="13" spans="1:14" ht="19.5" customHeight="1">
      <c r="A13" s="20">
        <v>9</v>
      </c>
      <c r="B13" s="6" t="s">
        <v>296</v>
      </c>
      <c r="C13" s="4">
        <v>44</v>
      </c>
      <c r="D13" s="4" t="s">
        <v>297</v>
      </c>
      <c r="E13" s="4" t="s">
        <v>298</v>
      </c>
      <c r="F13" s="4"/>
      <c r="G13" s="14">
        <v>8</v>
      </c>
      <c r="H13" s="14">
        <v>9</v>
      </c>
      <c r="I13" s="14" t="s">
        <v>330</v>
      </c>
      <c r="J13" s="14">
        <v>9</v>
      </c>
      <c r="K13" s="14">
        <v>9</v>
      </c>
      <c r="L13" s="14"/>
      <c r="M13" s="14"/>
      <c r="N13" s="78">
        <f t="shared" si="0"/>
        <v>35</v>
      </c>
    </row>
    <row r="14" spans="4:9" ht="19.5" customHeight="1">
      <c r="D14" s="17"/>
      <c r="G14" s="17"/>
      <c r="H14" s="72"/>
      <c r="I14" s="72"/>
    </row>
    <row r="15" ht="15">
      <c r="E15" s="71" t="s">
        <v>11</v>
      </c>
    </row>
    <row r="16" ht="12.75">
      <c r="B16" t="s">
        <v>321</v>
      </c>
    </row>
    <row r="17" ht="20.25">
      <c r="E17" s="12"/>
    </row>
    <row r="18" ht="12.75">
      <c r="B18" t="s">
        <v>17</v>
      </c>
    </row>
  </sheetData>
  <sheetProtection/>
  <mergeCells count="8">
    <mergeCell ref="A1:N1"/>
    <mergeCell ref="A2:N2"/>
    <mergeCell ref="A3:A4"/>
    <mergeCell ref="B3:B4"/>
    <mergeCell ref="C3:D3"/>
    <mergeCell ref="E3:E4"/>
    <mergeCell ref="G3:M3"/>
    <mergeCell ref="N3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I19" sqref="I19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11" width="7.75390625" style="1" customWidth="1"/>
    <col min="12" max="13" width="7.75390625" style="0" customWidth="1"/>
  </cols>
  <sheetData>
    <row r="1" spans="1:14" ht="30" customHeight="1">
      <c r="A1" s="88" t="s">
        <v>176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2" customHeight="1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9" t="s">
        <v>0</v>
      </c>
      <c r="B3" s="89" t="s">
        <v>168</v>
      </c>
      <c r="C3" s="93" t="s">
        <v>12</v>
      </c>
      <c r="D3" s="93"/>
      <c r="E3" s="91" t="s">
        <v>5</v>
      </c>
      <c r="F3" s="76" t="s">
        <v>2</v>
      </c>
      <c r="G3" s="96" t="s">
        <v>14</v>
      </c>
      <c r="H3" s="97"/>
      <c r="I3" s="97"/>
      <c r="J3" s="97"/>
      <c r="K3" s="97"/>
      <c r="L3" s="97"/>
      <c r="M3" s="98"/>
      <c r="N3" s="95" t="s">
        <v>16</v>
      </c>
    </row>
    <row r="4" spans="1:14" ht="19.5" customHeight="1">
      <c r="A4" s="90"/>
      <c r="B4" s="90"/>
      <c r="C4" s="14" t="s">
        <v>20</v>
      </c>
      <c r="D4" s="13" t="s">
        <v>21</v>
      </c>
      <c r="E4" s="92"/>
      <c r="F4" s="77" t="s">
        <v>3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18</v>
      </c>
      <c r="L4" s="14" t="s">
        <v>170</v>
      </c>
      <c r="M4" s="14" t="s">
        <v>175</v>
      </c>
      <c r="N4" s="95"/>
    </row>
    <row r="5" spans="1:14" ht="19.5" customHeight="1">
      <c r="A5" s="20">
        <v>1</v>
      </c>
      <c r="B5" s="8" t="s">
        <v>262</v>
      </c>
      <c r="C5" s="4">
        <v>19</v>
      </c>
      <c r="D5" s="4" t="s">
        <v>263</v>
      </c>
      <c r="E5" s="4" t="s">
        <v>189</v>
      </c>
      <c r="F5" s="75"/>
      <c r="G5" s="14">
        <v>1</v>
      </c>
      <c r="H5" s="14">
        <v>1</v>
      </c>
      <c r="I5" s="14" t="s">
        <v>338</v>
      </c>
      <c r="J5" s="14">
        <v>2</v>
      </c>
      <c r="K5" s="14">
        <v>1</v>
      </c>
      <c r="L5" s="14"/>
      <c r="M5" s="14"/>
      <c r="N5" s="78">
        <f>SUM(G5:M5)</f>
        <v>5</v>
      </c>
    </row>
    <row r="6" spans="1:14" ht="19.5" customHeight="1">
      <c r="A6" s="20">
        <v>3</v>
      </c>
      <c r="B6" s="6" t="s">
        <v>181</v>
      </c>
      <c r="C6" s="4">
        <v>20</v>
      </c>
      <c r="D6" s="4" t="s">
        <v>182</v>
      </c>
      <c r="E6" s="4" t="s">
        <v>264</v>
      </c>
      <c r="F6" s="75"/>
      <c r="G6" s="14" t="s">
        <v>338</v>
      </c>
      <c r="H6" s="14">
        <v>2</v>
      </c>
      <c r="I6" s="14">
        <v>1</v>
      </c>
      <c r="J6" s="14">
        <v>1</v>
      </c>
      <c r="K6" s="14">
        <v>2</v>
      </c>
      <c r="L6" s="14"/>
      <c r="M6" s="14"/>
      <c r="N6" s="78">
        <f>SUM(G6:M6)</f>
        <v>6</v>
      </c>
    </row>
    <row r="7" spans="1:14" ht="19.5" customHeight="1">
      <c r="A7" s="20">
        <v>2</v>
      </c>
      <c r="B7" s="6" t="s">
        <v>211</v>
      </c>
      <c r="C7" s="4">
        <v>8</v>
      </c>
      <c r="D7" s="4" t="s">
        <v>212</v>
      </c>
      <c r="E7" s="4" t="s">
        <v>178</v>
      </c>
      <c r="F7" s="75"/>
      <c r="G7" s="14">
        <v>2</v>
      </c>
      <c r="H7" s="14" t="s">
        <v>326</v>
      </c>
      <c r="I7" s="14">
        <v>2</v>
      </c>
      <c r="J7" s="14">
        <v>4</v>
      </c>
      <c r="K7" s="14">
        <v>3</v>
      </c>
      <c r="L7" s="14"/>
      <c r="M7" s="14"/>
      <c r="N7" s="78">
        <f>SUM(G7:M7)</f>
        <v>11</v>
      </c>
    </row>
    <row r="8" spans="1:14" ht="19.5" customHeight="1">
      <c r="A8" s="20">
        <v>4</v>
      </c>
      <c r="B8" s="6" t="s">
        <v>313</v>
      </c>
      <c r="C8" s="4">
        <v>50</v>
      </c>
      <c r="D8" s="4" t="s">
        <v>314</v>
      </c>
      <c r="E8" s="4" t="s">
        <v>315</v>
      </c>
      <c r="F8" s="75"/>
      <c r="G8" s="14">
        <v>4</v>
      </c>
      <c r="H8" s="14">
        <v>3</v>
      </c>
      <c r="I8" s="14">
        <v>4</v>
      </c>
      <c r="J8" s="14">
        <v>3</v>
      </c>
      <c r="K8" s="14" t="s">
        <v>330</v>
      </c>
      <c r="L8" s="14"/>
      <c r="M8" s="14"/>
      <c r="N8" s="78">
        <f>SUM(G8:M8)</f>
        <v>14</v>
      </c>
    </row>
    <row r="11" ht="12.75">
      <c r="E11" s="2"/>
    </row>
    <row r="12" spans="2:5" ht="15">
      <c r="B12" t="s">
        <v>322</v>
      </c>
      <c r="E12" s="71" t="s">
        <v>11</v>
      </c>
    </row>
    <row r="14" spans="2:5" ht="20.25">
      <c r="B14" t="s">
        <v>17</v>
      </c>
      <c r="E14" s="12"/>
    </row>
  </sheetData>
  <sheetProtection/>
  <mergeCells count="8">
    <mergeCell ref="A1:N1"/>
    <mergeCell ref="A2:N2"/>
    <mergeCell ref="N3:N4"/>
    <mergeCell ref="A3:A4"/>
    <mergeCell ref="B3:B4"/>
    <mergeCell ref="C3:D3"/>
    <mergeCell ref="E3:E4"/>
    <mergeCell ref="G3:M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zoomScale="75" zoomScaleNormal="75" zoomScalePageLayoutView="0" workbookViewId="0" topLeftCell="A16">
      <selection activeCell="R37" sqref="R37"/>
    </sheetView>
  </sheetViews>
  <sheetFormatPr defaultColWidth="8.875" defaultRowHeight="12.75"/>
  <cols>
    <col min="1" max="1" width="27.625" style="43" customWidth="1"/>
    <col min="2" max="5" width="12.75390625" style="44" customWidth="1"/>
    <col min="6" max="6" width="14.25390625" style="44" customWidth="1"/>
    <col min="7" max="7" width="18.625" style="44" customWidth="1"/>
    <col min="8" max="8" width="12.75390625" style="44" customWidth="1"/>
    <col min="9" max="9" width="12.75390625" style="44" bestFit="1" customWidth="1"/>
    <col min="10" max="10" width="11.00390625" style="44" customWidth="1"/>
    <col min="11" max="11" width="11.375" style="45" customWidth="1"/>
    <col min="12" max="19" width="8.00390625" style="45" customWidth="1"/>
    <col min="20" max="20" width="14.375" style="43" customWidth="1"/>
    <col min="21" max="21" width="14.125" style="44" customWidth="1"/>
    <col min="22" max="16384" width="8.875" style="43" customWidth="1"/>
  </cols>
  <sheetData>
    <row r="1" ht="18">
      <c r="A1" s="43" t="s">
        <v>120</v>
      </c>
    </row>
    <row r="6" spans="1:7" ht="18.75" thickBot="1">
      <c r="A6" s="62" t="s">
        <v>119</v>
      </c>
      <c r="B6" s="61"/>
      <c r="C6" s="61"/>
      <c r="D6" s="61"/>
      <c r="E6" s="61"/>
      <c r="F6" s="61"/>
      <c r="G6" s="60"/>
    </row>
    <row r="8" spans="1:21" s="54" customFormat="1" ht="54.75" thickBot="1">
      <c r="A8" s="56" t="s">
        <v>5</v>
      </c>
      <c r="B8" s="58" t="s">
        <v>84</v>
      </c>
      <c r="C8" s="58" t="s">
        <v>118</v>
      </c>
      <c r="D8" s="58" t="s">
        <v>117</v>
      </c>
      <c r="E8" s="58" t="s">
        <v>116</v>
      </c>
      <c r="F8" s="59" t="s">
        <v>115</v>
      </c>
      <c r="G8" s="59"/>
      <c r="H8" s="58" t="s">
        <v>83</v>
      </c>
      <c r="I8" s="59" t="s">
        <v>82</v>
      </c>
      <c r="J8" s="59"/>
      <c r="K8" s="58" t="s">
        <v>114</v>
      </c>
      <c r="L8" s="57" t="s">
        <v>113</v>
      </c>
      <c r="M8" s="57" t="s">
        <v>112</v>
      </c>
      <c r="N8" s="57" t="s">
        <v>111</v>
      </c>
      <c r="O8" s="57" t="s">
        <v>110</v>
      </c>
      <c r="P8" s="57" t="s">
        <v>109</v>
      </c>
      <c r="Q8" s="57" t="s">
        <v>108</v>
      </c>
      <c r="R8" s="57" t="s">
        <v>107</v>
      </c>
      <c r="S8" s="57" t="s">
        <v>106</v>
      </c>
      <c r="T8" s="56" t="s">
        <v>105</v>
      </c>
      <c r="U8" s="55" t="s">
        <v>73</v>
      </c>
    </row>
    <row r="9" spans="1:21" ht="18.75" thickBot="1">
      <c r="A9" s="53" t="s">
        <v>104</v>
      </c>
      <c r="B9" s="51">
        <v>8.05</v>
      </c>
      <c r="C9" s="51">
        <v>37.95</v>
      </c>
      <c r="D9" s="51"/>
      <c r="E9" s="51"/>
      <c r="F9" s="50">
        <f aca="true" t="shared" si="0" ref="F9:F40">IF(E9=0,C9,(C9+D9+E9)/2)</f>
        <v>37.95</v>
      </c>
      <c r="G9" s="50">
        <f aca="true" t="shared" si="1" ref="G9:G40">0.06*(B9)-0.15</f>
        <v>0.3330000000000001</v>
      </c>
      <c r="H9" s="51">
        <v>2.4</v>
      </c>
      <c r="I9" s="50">
        <f aca="true" t="shared" si="2" ref="I9:I40">G9+H9</f>
        <v>2.733</v>
      </c>
      <c r="J9" s="50">
        <f aca="true" t="shared" si="3" ref="J9:J40">(I9/H9)^(1/4)</f>
        <v>1.0330161172608354</v>
      </c>
      <c r="K9" s="49">
        <f aca="true" t="shared" si="4" ref="K9:K40">(SQRT($B9))*((1.55*(SQRT($F9)/$B9)+0.0545*(($B9+SQRT($F9)))/(POWER($I9,1/3))))*J9</f>
        <v>5.100064886460247</v>
      </c>
      <c r="L9" s="48">
        <v>-0.5</v>
      </c>
      <c r="M9" s="48">
        <v>0.5</v>
      </c>
      <c r="N9" s="48"/>
      <c r="O9" s="48"/>
      <c r="P9" s="48"/>
      <c r="Q9" s="48"/>
      <c r="R9" s="48"/>
      <c r="S9" s="48"/>
      <c r="T9" s="47">
        <f aca="true" t="shared" si="5" ref="T9:T40">SUM(L9:S9)</f>
        <v>0</v>
      </c>
      <c r="U9" s="46">
        <f aca="true" t="shared" si="6" ref="U9:U40">K9*(1+T9/100)</f>
        <v>5.100064886460247</v>
      </c>
    </row>
    <row r="10" spans="1:21" ht="18.75" thickBot="1">
      <c r="A10" s="52" t="s">
        <v>103</v>
      </c>
      <c r="B10" s="51">
        <v>6.23</v>
      </c>
      <c r="C10" s="51">
        <v>20.46</v>
      </c>
      <c r="D10" s="51"/>
      <c r="E10" s="51"/>
      <c r="F10" s="50">
        <f t="shared" si="0"/>
        <v>20.46</v>
      </c>
      <c r="G10" s="50">
        <f t="shared" si="1"/>
        <v>0.22380000000000003</v>
      </c>
      <c r="H10" s="51">
        <v>1.17</v>
      </c>
      <c r="I10" s="50">
        <f t="shared" si="2"/>
        <v>1.3938</v>
      </c>
      <c r="J10" s="50">
        <f t="shared" si="3"/>
        <v>1.0447289986019404</v>
      </c>
      <c r="K10" s="49">
        <f t="shared" si="4"/>
        <v>4.302668339575435</v>
      </c>
      <c r="L10" s="48"/>
      <c r="M10" s="48"/>
      <c r="N10" s="48"/>
      <c r="O10" s="48"/>
      <c r="P10" s="48"/>
      <c r="Q10" s="48"/>
      <c r="R10" s="48"/>
      <c r="S10" s="48"/>
      <c r="T10" s="47">
        <f t="shared" si="5"/>
        <v>0</v>
      </c>
      <c r="U10" s="46">
        <f t="shared" si="6"/>
        <v>4.302668339575435</v>
      </c>
    </row>
    <row r="11" spans="1:21" ht="18.75" thickBot="1">
      <c r="A11" s="52" t="s">
        <v>102</v>
      </c>
      <c r="B11" s="51">
        <v>9.3</v>
      </c>
      <c r="C11" s="51">
        <v>41.76</v>
      </c>
      <c r="D11" s="51"/>
      <c r="E11" s="51"/>
      <c r="F11" s="50">
        <f t="shared" si="0"/>
        <v>41.76</v>
      </c>
      <c r="G11" s="50">
        <f t="shared" si="1"/>
        <v>0.40800000000000003</v>
      </c>
      <c r="H11" s="51">
        <v>3.4</v>
      </c>
      <c r="I11" s="50">
        <f t="shared" si="2"/>
        <v>3.808</v>
      </c>
      <c r="J11" s="50">
        <f t="shared" si="3"/>
        <v>1.0287373447220802</v>
      </c>
      <c r="K11" s="49">
        <f t="shared" si="4"/>
        <v>5.104709656767394</v>
      </c>
      <c r="L11" s="48"/>
      <c r="M11" s="48"/>
      <c r="N11" s="48"/>
      <c r="O11" s="48"/>
      <c r="P11" s="48"/>
      <c r="Q11" s="48"/>
      <c r="R11" s="48"/>
      <c r="S11" s="48"/>
      <c r="T11" s="47">
        <f t="shared" si="5"/>
        <v>0</v>
      </c>
      <c r="U11" s="46">
        <f t="shared" si="6"/>
        <v>5.104709656767394</v>
      </c>
    </row>
    <row r="12" spans="1:21" ht="18.75" thickBot="1">
      <c r="A12" s="52" t="s">
        <v>101</v>
      </c>
      <c r="B12" s="51">
        <v>7.3</v>
      </c>
      <c r="C12" s="51">
        <v>25.69</v>
      </c>
      <c r="D12" s="51"/>
      <c r="E12" s="51"/>
      <c r="F12" s="50">
        <f t="shared" si="0"/>
        <v>25.69</v>
      </c>
      <c r="G12" s="50">
        <f t="shared" si="1"/>
        <v>0.28800000000000003</v>
      </c>
      <c r="H12" s="51">
        <v>1.34</v>
      </c>
      <c r="I12" s="50">
        <f t="shared" si="2"/>
        <v>1.6280000000000001</v>
      </c>
      <c r="J12" s="50">
        <f t="shared" si="3"/>
        <v>1.0498745316936262</v>
      </c>
      <c r="K12" s="49">
        <f t="shared" si="4"/>
        <v>4.678145721705205</v>
      </c>
      <c r="L12" s="48">
        <v>-1</v>
      </c>
      <c r="M12" s="48"/>
      <c r="N12" s="48"/>
      <c r="O12" s="48"/>
      <c r="P12" s="48">
        <v>0.5</v>
      </c>
      <c r="Q12" s="48"/>
      <c r="R12" s="48"/>
      <c r="S12" s="48"/>
      <c r="T12" s="47">
        <f t="shared" si="5"/>
        <v>-0.5</v>
      </c>
      <c r="U12" s="46">
        <f t="shared" si="6"/>
        <v>4.654754993096678</v>
      </c>
    </row>
    <row r="13" spans="1:21" ht="18.75" thickBot="1">
      <c r="A13" s="52" t="s">
        <v>100</v>
      </c>
      <c r="B13" s="51">
        <v>7.5</v>
      </c>
      <c r="C13" s="51">
        <v>34</v>
      </c>
      <c r="D13" s="51"/>
      <c r="E13" s="51"/>
      <c r="F13" s="50">
        <f t="shared" si="0"/>
        <v>34</v>
      </c>
      <c r="G13" s="50">
        <f t="shared" si="1"/>
        <v>0.29999999999999993</v>
      </c>
      <c r="H13" s="51">
        <v>1.66</v>
      </c>
      <c r="I13" s="50">
        <f t="shared" si="2"/>
        <v>1.96</v>
      </c>
      <c r="J13" s="50">
        <f t="shared" si="3"/>
        <v>1.0424062240743126</v>
      </c>
      <c r="K13" s="49">
        <f t="shared" si="4"/>
        <v>5.097471995137452</v>
      </c>
      <c r="L13" s="48"/>
      <c r="M13" s="48"/>
      <c r="N13" s="48"/>
      <c r="O13" s="48"/>
      <c r="P13" s="48"/>
      <c r="Q13" s="48"/>
      <c r="R13" s="48"/>
      <c r="S13" s="48"/>
      <c r="T13" s="47">
        <f t="shared" si="5"/>
        <v>0</v>
      </c>
      <c r="U13" s="46">
        <f t="shared" si="6"/>
        <v>5.097471995137452</v>
      </c>
    </row>
    <row r="14" spans="1:21" ht="18.75" thickBot="1">
      <c r="A14" s="52" t="s">
        <v>99</v>
      </c>
      <c r="B14" s="51">
        <v>6.2</v>
      </c>
      <c r="C14" s="51">
        <v>19.3</v>
      </c>
      <c r="D14" s="51"/>
      <c r="E14" s="51"/>
      <c r="F14" s="50">
        <f t="shared" si="0"/>
        <v>19.3</v>
      </c>
      <c r="G14" s="50">
        <f t="shared" si="1"/>
        <v>0.222</v>
      </c>
      <c r="H14" s="51">
        <v>0.892</v>
      </c>
      <c r="I14" s="50">
        <f t="shared" si="2"/>
        <v>1.114</v>
      </c>
      <c r="J14" s="50">
        <f t="shared" si="3"/>
        <v>1.057134104905196</v>
      </c>
      <c r="K14" s="49">
        <f t="shared" si="4"/>
        <v>4.3569303692886345</v>
      </c>
      <c r="L14" s="48">
        <v>-1.5</v>
      </c>
      <c r="M14" s="48"/>
      <c r="N14" s="48"/>
      <c r="O14" s="48"/>
      <c r="P14" s="48"/>
      <c r="Q14" s="48"/>
      <c r="R14" s="48"/>
      <c r="S14" s="48"/>
      <c r="T14" s="47">
        <f t="shared" si="5"/>
        <v>-1.5</v>
      </c>
      <c r="U14" s="46">
        <f t="shared" si="6"/>
        <v>4.291576413749305</v>
      </c>
    </row>
    <row r="15" spans="1:21" ht="18.75" thickBot="1">
      <c r="A15" s="52" t="s">
        <v>98</v>
      </c>
      <c r="B15" s="51">
        <v>6</v>
      </c>
      <c r="C15" s="51">
        <v>27</v>
      </c>
      <c r="D15" s="51"/>
      <c r="E15" s="51"/>
      <c r="F15" s="50">
        <f t="shared" si="0"/>
        <v>27</v>
      </c>
      <c r="G15" s="50">
        <f t="shared" si="1"/>
        <v>0.21</v>
      </c>
      <c r="H15" s="51">
        <v>0.8</v>
      </c>
      <c r="I15" s="50">
        <f t="shared" si="2"/>
        <v>1.01</v>
      </c>
      <c r="J15" s="50">
        <f t="shared" si="3"/>
        <v>1.0600048361739731</v>
      </c>
      <c r="K15" s="49">
        <f t="shared" si="4"/>
        <v>5.064440444517062</v>
      </c>
      <c r="L15" s="48">
        <v>-1</v>
      </c>
      <c r="M15" s="48">
        <v>0.5</v>
      </c>
      <c r="N15" s="48"/>
      <c r="O15" s="48"/>
      <c r="P15" s="48">
        <v>0.5</v>
      </c>
      <c r="Q15" s="48"/>
      <c r="R15" s="48"/>
      <c r="S15" s="48"/>
      <c r="T15" s="47">
        <f t="shared" si="5"/>
        <v>0</v>
      </c>
      <c r="U15" s="46">
        <f t="shared" si="6"/>
        <v>5.064440444517062</v>
      </c>
    </row>
    <row r="16" spans="1:21" ht="18.75" thickBot="1">
      <c r="A16" s="52" t="s">
        <v>97</v>
      </c>
      <c r="B16" s="51">
        <v>5.99</v>
      </c>
      <c r="C16" s="51">
        <v>17.34</v>
      </c>
      <c r="D16" s="51"/>
      <c r="E16" s="51"/>
      <c r="F16" s="50">
        <f t="shared" si="0"/>
        <v>17.34</v>
      </c>
      <c r="G16" s="50">
        <f t="shared" si="1"/>
        <v>0.2094</v>
      </c>
      <c r="H16" s="51">
        <v>0.755</v>
      </c>
      <c r="I16" s="50">
        <f t="shared" si="2"/>
        <v>0.9644</v>
      </c>
      <c r="J16" s="50">
        <f t="shared" si="3"/>
        <v>1.063108431428586</v>
      </c>
      <c r="K16" s="49">
        <f t="shared" si="4"/>
        <v>4.261025158739288</v>
      </c>
      <c r="L16" s="48"/>
      <c r="M16" s="48">
        <v>0.5</v>
      </c>
      <c r="N16" s="48"/>
      <c r="O16" s="48"/>
      <c r="P16" s="48">
        <v>0.5</v>
      </c>
      <c r="Q16" s="48"/>
      <c r="R16" s="48"/>
      <c r="S16" s="48"/>
      <c r="T16" s="47">
        <f t="shared" si="5"/>
        <v>1</v>
      </c>
      <c r="U16" s="46">
        <f t="shared" si="6"/>
        <v>4.303635410326681</v>
      </c>
    </row>
    <row r="17" spans="1:21" ht="18.75" thickBot="1">
      <c r="A17" s="52" t="s">
        <v>96</v>
      </c>
      <c r="B17" s="51">
        <v>6.47</v>
      </c>
      <c r="C17" s="51">
        <v>25.924</v>
      </c>
      <c r="D17" s="51"/>
      <c r="E17" s="51"/>
      <c r="F17" s="50">
        <f t="shared" si="0"/>
        <v>25.924</v>
      </c>
      <c r="G17" s="50">
        <f t="shared" si="1"/>
        <v>0.2382</v>
      </c>
      <c r="H17" s="51">
        <v>1.37</v>
      </c>
      <c r="I17" s="50">
        <f t="shared" si="2"/>
        <v>1.6082</v>
      </c>
      <c r="J17" s="50">
        <f t="shared" si="3"/>
        <v>1.040890087331337</v>
      </c>
      <c r="K17" s="49">
        <f t="shared" si="4"/>
        <v>4.653435543807544</v>
      </c>
      <c r="L17" s="48">
        <v>-1</v>
      </c>
      <c r="M17" s="48">
        <v>0.5</v>
      </c>
      <c r="N17" s="48"/>
      <c r="O17" s="48"/>
      <c r="P17" s="48"/>
      <c r="Q17" s="48"/>
      <c r="R17" s="48"/>
      <c r="S17" s="48"/>
      <c r="T17" s="47">
        <f t="shared" si="5"/>
        <v>-0.5</v>
      </c>
      <c r="U17" s="46">
        <f t="shared" si="6"/>
        <v>4.6301683660885065</v>
      </c>
    </row>
    <row r="18" spans="1:21" ht="18.75" thickBot="1">
      <c r="A18" s="52" t="s">
        <v>95</v>
      </c>
      <c r="B18" s="51">
        <v>7.4</v>
      </c>
      <c r="C18" s="51">
        <v>29.965</v>
      </c>
      <c r="D18" s="51"/>
      <c r="E18" s="51"/>
      <c r="F18" s="50">
        <f t="shared" si="0"/>
        <v>29.965</v>
      </c>
      <c r="G18" s="50">
        <f t="shared" si="1"/>
        <v>0.29400000000000004</v>
      </c>
      <c r="H18" s="51">
        <v>1.24</v>
      </c>
      <c r="I18" s="50">
        <f t="shared" si="2"/>
        <v>1.534</v>
      </c>
      <c r="J18" s="50">
        <f t="shared" si="3"/>
        <v>1.0546319366377508</v>
      </c>
      <c r="K18" s="49">
        <f t="shared" si="4"/>
        <v>5.034818542087727</v>
      </c>
      <c r="L18" s="48"/>
      <c r="M18" s="48">
        <v>0.5</v>
      </c>
      <c r="N18" s="48"/>
      <c r="O18" s="48"/>
      <c r="P18" s="48">
        <v>0.5</v>
      </c>
      <c r="Q18" s="48"/>
      <c r="R18" s="48"/>
      <c r="S18" s="48"/>
      <c r="T18" s="47">
        <f t="shared" si="5"/>
        <v>1</v>
      </c>
      <c r="U18" s="46">
        <f t="shared" si="6"/>
        <v>5.0851667275086045</v>
      </c>
    </row>
    <row r="19" spans="1:21" ht="18.75" thickBot="1">
      <c r="A19" s="52" t="s">
        <v>94</v>
      </c>
      <c r="B19" s="51">
        <v>6.71</v>
      </c>
      <c r="C19" s="51">
        <v>24.22</v>
      </c>
      <c r="D19" s="51"/>
      <c r="E19" s="51"/>
      <c r="F19" s="50">
        <f t="shared" si="0"/>
        <v>24.22</v>
      </c>
      <c r="G19" s="50">
        <f t="shared" si="1"/>
        <v>0.25259999999999994</v>
      </c>
      <c r="H19" s="51">
        <v>1.49</v>
      </c>
      <c r="I19" s="50">
        <f t="shared" si="2"/>
        <v>1.7426</v>
      </c>
      <c r="J19" s="50">
        <f t="shared" si="3"/>
        <v>1.0399270149046775</v>
      </c>
      <c r="K19" s="49">
        <f t="shared" si="4"/>
        <v>4.48142275890066</v>
      </c>
      <c r="L19" s="48"/>
      <c r="M19" s="48"/>
      <c r="N19" s="48"/>
      <c r="O19" s="48"/>
      <c r="P19" s="48"/>
      <c r="Q19" s="48"/>
      <c r="R19" s="48"/>
      <c r="S19" s="48"/>
      <c r="T19" s="47">
        <f t="shared" si="5"/>
        <v>0</v>
      </c>
      <c r="U19" s="46">
        <f t="shared" si="6"/>
        <v>4.48142275890066</v>
      </c>
    </row>
    <row r="20" spans="1:21" ht="18.75" thickBot="1">
      <c r="A20" s="52" t="s">
        <v>159</v>
      </c>
      <c r="B20" s="51">
        <v>7</v>
      </c>
      <c r="C20" s="51">
        <v>24</v>
      </c>
      <c r="D20" s="51"/>
      <c r="E20" s="51"/>
      <c r="F20" s="50">
        <v>26</v>
      </c>
      <c r="G20" s="50">
        <f t="shared" si="1"/>
        <v>0.27</v>
      </c>
      <c r="H20" s="51">
        <v>1.02</v>
      </c>
      <c r="I20" s="50">
        <f t="shared" si="2"/>
        <v>1.29</v>
      </c>
      <c r="J20" s="50">
        <v>1</v>
      </c>
      <c r="K20" s="49">
        <f t="shared" si="4"/>
        <v>4.589861773868534</v>
      </c>
      <c r="L20" s="48">
        <v>-1</v>
      </c>
      <c r="M20" s="48"/>
      <c r="N20" s="48"/>
      <c r="O20" s="48"/>
      <c r="P20" s="48"/>
      <c r="Q20" s="48"/>
      <c r="R20" s="48"/>
      <c r="S20" s="48"/>
      <c r="T20" s="47">
        <f t="shared" si="5"/>
        <v>-1</v>
      </c>
      <c r="U20" s="46">
        <f t="shared" si="6"/>
        <v>4.543963156129848</v>
      </c>
    </row>
    <row r="21" spans="1:21" ht="18.75" thickBot="1">
      <c r="A21" s="52" t="s">
        <v>160</v>
      </c>
      <c r="B21" s="51">
        <v>6.78</v>
      </c>
      <c r="C21" s="51">
        <v>20</v>
      </c>
      <c r="D21" s="51"/>
      <c r="E21" s="51"/>
      <c r="F21" s="50">
        <v>20</v>
      </c>
      <c r="G21" s="50">
        <f t="shared" si="1"/>
        <v>0.25680000000000003</v>
      </c>
      <c r="H21" s="51">
        <v>1.67</v>
      </c>
      <c r="I21" s="50">
        <f t="shared" si="2"/>
        <v>1.9268</v>
      </c>
      <c r="J21" s="50">
        <f t="shared" si="3"/>
        <v>1.0364062936933582</v>
      </c>
      <c r="K21" s="49">
        <f t="shared" si="4"/>
        <v>4.089000963469315</v>
      </c>
      <c r="L21" s="48">
        <v>-1</v>
      </c>
      <c r="M21" s="48"/>
      <c r="N21" s="48"/>
      <c r="O21" s="48"/>
      <c r="P21" s="48"/>
      <c r="Q21" s="48"/>
      <c r="R21" s="48"/>
      <c r="S21" s="48"/>
      <c r="T21" s="47">
        <f t="shared" si="5"/>
        <v>-1</v>
      </c>
      <c r="U21" s="46">
        <f t="shared" si="6"/>
        <v>4.048110953834622</v>
      </c>
    </row>
    <row r="22" spans="1:21" ht="18.75" thickBot="1">
      <c r="A22" s="52" t="s">
        <v>161</v>
      </c>
      <c r="B22" s="51">
        <v>6.2</v>
      </c>
      <c r="C22" s="51">
        <v>27</v>
      </c>
      <c r="D22" s="51"/>
      <c r="E22" s="51"/>
      <c r="F22" s="50">
        <v>25.5</v>
      </c>
      <c r="G22" s="50">
        <f t="shared" si="1"/>
        <v>0.222</v>
      </c>
      <c r="H22" s="51">
        <v>1.35</v>
      </c>
      <c r="I22" s="50">
        <f t="shared" si="2"/>
        <v>1.572</v>
      </c>
      <c r="J22" s="50">
        <f t="shared" si="3"/>
        <v>1.0387946237904342</v>
      </c>
      <c r="K22" s="49">
        <f t="shared" si="4"/>
        <v>4.6292890016855655</v>
      </c>
      <c r="L22" s="48"/>
      <c r="M22" s="48">
        <v>0.5</v>
      </c>
      <c r="N22" s="48"/>
      <c r="O22" s="48"/>
      <c r="P22" s="48"/>
      <c r="Q22" s="48"/>
      <c r="R22" s="48"/>
      <c r="S22" s="48"/>
      <c r="T22" s="47">
        <f t="shared" si="5"/>
        <v>0.5</v>
      </c>
      <c r="U22" s="46">
        <f t="shared" si="6"/>
        <v>4.652435446693993</v>
      </c>
    </row>
    <row r="23" spans="1:21" ht="18.75" thickBot="1">
      <c r="A23" s="52" t="s">
        <v>162</v>
      </c>
      <c r="B23" s="51">
        <v>8.2</v>
      </c>
      <c r="C23" s="51">
        <v>36</v>
      </c>
      <c r="D23" s="51"/>
      <c r="E23" s="51"/>
      <c r="F23" s="50">
        <f t="shared" si="0"/>
        <v>36</v>
      </c>
      <c r="G23" s="50">
        <f t="shared" si="1"/>
        <v>0.34199999999999997</v>
      </c>
      <c r="H23" s="51">
        <v>2.2</v>
      </c>
      <c r="I23" s="50">
        <f t="shared" si="2"/>
        <v>2.5420000000000003</v>
      </c>
      <c r="J23" s="50">
        <f t="shared" si="3"/>
        <v>1.0367838327695706</v>
      </c>
      <c r="K23" s="49">
        <f t="shared" si="4"/>
        <v>5.050696141382441</v>
      </c>
      <c r="L23" s="48"/>
      <c r="M23" s="48">
        <v>0.5</v>
      </c>
      <c r="N23" s="48"/>
      <c r="O23" s="48"/>
      <c r="P23" s="48"/>
      <c r="Q23" s="48"/>
      <c r="R23" s="48"/>
      <c r="S23" s="48"/>
      <c r="T23" s="47">
        <f t="shared" si="5"/>
        <v>0.5</v>
      </c>
      <c r="U23" s="46">
        <f t="shared" si="6"/>
        <v>5.075949622089353</v>
      </c>
    </row>
    <row r="24" spans="1:21" ht="18.75" thickBot="1">
      <c r="A24" s="52" t="s">
        <v>163</v>
      </c>
      <c r="B24" s="51">
        <v>6.2</v>
      </c>
      <c r="C24" s="51">
        <v>19.2</v>
      </c>
      <c r="D24" s="51"/>
      <c r="E24" s="51"/>
      <c r="F24" s="50">
        <f t="shared" si="0"/>
        <v>19.2</v>
      </c>
      <c r="G24" s="50">
        <f t="shared" si="1"/>
        <v>0.222</v>
      </c>
      <c r="H24" s="51">
        <v>0.55</v>
      </c>
      <c r="I24" s="50">
        <f t="shared" si="2"/>
        <v>0.772</v>
      </c>
      <c r="J24" s="50">
        <f t="shared" si="3"/>
        <v>1.0884629549012483</v>
      </c>
      <c r="K24" s="49">
        <f t="shared" si="4"/>
        <v>4.672758700428017</v>
      </c>
      <c r="L24" s="48">
        <v>-2</v>
      </c>
      <c r="M24" s="48"/>
      <c r="N24" s="48"/>
      <c r="O24" s="48"/>
      <c r="P24" s="48"/>
      <c r="Q24" s="48"/>
      <c r="R24" s="48"/>
      <c r="S24" s="48"/>
      <c r="T24" s="47">
        <f t="shared" si="5"/>
        <v>-2</v>
      </c>
      <c r="U24" s="46">
        <f t="shared" si="6"/>
        <v>4.579303526419457</v>
      </c>
    </row>
    <row r="25" spans="1:21" ht="18.75" thickBot="1">
      <c r="A25" s="52" t="s">
        <v>164</v>
      </c>
      <c r="B25" s="51">
        <v>7.3</v>
      </c>
      <c r="C25" s="51">
        <v>28</v>
      </c>
      <c r="D25" s="51"/>
      <c r="E25" s="51"/>
      <c r="F25" s="50">
        <f t="shared" si="0"/>
        <v>28</v>
      </c>
      <c r="G25" s="50">
        <f t="shared" si="1"/>
        <v>0.28800000000000003</v>
      </c>
      <c r="H25" s="51">
        <v>1.85</v>
      </c>
      <c r="I25" s="50">
        <f t="shared" si="2"/>
        <v>2.138</v>
      </c>
      <c r="J25" s="50">
        <f t="shared" si="3"/>
        <v>1.0368334339821996</v>
      </c>
      <c r="K25" s="49">
        <f t="shared" si="4"/>
        <v>4.639697059301347</v>
      </c>
      <c r="L25" s="48">
        <v>-2</v>
      </c>
      <c r="M25" s="48">
        <v>0.5</v>
      </c>
      <c r="N25" s="48"/>
      <c r="O25" s="48"/>
      <c r="P25" s="48"/>
      <c r="Q25" s="48"/>
      <c r="R25" s="48"/>
      <c r="S25" s="48"/>
      <c r="T25" s="47">
        <f t="shared" si="5"/>
        <v>-1.5</v>
      </c>
      <c r="U25" s="46">
        <f t="shared" si="6"/>
        <v>4.5701016034118265</v>
      </c>
    </row>
    <row r="26" spans="1:21" ht="18.75" thickBot="1">
      <c r="A26" s="52" t="s">
        <v>165</v>
      </c>
      <c r="B26" s="51">
        <v>8.5</v>
      </c>
      <c r="C26" s="51">
        <v>30</v>
      </c>
      <c r="D26" s="51"/>
      <c r="E26" s="51"/>
      <c r="F26" s="50">
        <f t="shared" si="0"/>
        <v>30</v>
      </c>
      <c r="G26" s="50">
        <f t="shared" si="1"/>
        <v>0.36</v>
      </c>
      <c r="H26" s="51">
        <v>3.5</v>
      </c>
      <c r="I26" s="50">
        <f t="shared" si="2"/>
        <v>3.86</v>
      </c>
      <c r="J26" s="50">
        <f t="shared" si="3"/>
        <v>1.0247780512171991</v>
      </c>
      <c r="K26" s="49">
        <f t="shared" si="4"/>
        <v>4.43496239247717</v>
      </c>
      <c r="L26" s="48">
        <v>-1</v>
      </c>
      <c r="M26" s="48"/>
      <c r="N26" s="48"/>
      <c r="O26" s="48"/>
      <c r="P26" s="48"/>
      <c r="Q26" s="48"/>
      <c r="R26" s="48"/>
      <c r="S26" s="48"/>
      <c r="T26" s="47">
        <f t="shared" si="5"/>
        <v>-1</v>
      </c>
      <c r="U26" s="46">
        <f t="shared" si="6"/>
        <v>4.390612768552399</v>
      </c>
    </row>
    <row r="27" spans="1:21" ht="18.75" thickBot="1">
      <c r="A27" s="52" t="s">
        <v>166</v>
      </c>
      <c r="B27" s="51">
        <v>7.98</v>
      </c>
      <c r="C27" s="51">
        <v>34</v>
      </c>
      <c r="D27" s="51"/>
      <c r="E27" s="51"/>
      <c r="F27" s="50">
        <f t="shared" si="0"/>
        <v>34</v>
      </c>
      <c r="G27" s="50">
        <f t="shared" si="1"/>
        <v>0.3288</v>
      </c>
      <c r="H27" s="51">
        <v>3.15</v>
      </c>
      <c r="I27" s="50">
        <f t="shared" si="2"/>
        <v>3.4787999999999997</v>
      </c>
      <c r="J27" s="50">
        <f t="shared" si="3"/>
        <v>1.0251318500101818</v>
      </c>
      <c r="K27" s="49">
        <f t="shared" si="4"/>
        <v>4.718365147429763</v>
      </c>
      <c r="L27" s="48"/>
      <c r="M27" s="48"/>
      <c r="N27" s="48"/>
      <c r="O27" s="48"/>
      <c r="P27" s="48"/>
      <c r="Q27" s="48">
        <v>-1.5</v>
      </c>
      <c r="R27" s="48"/>
      <c r="S27" s="48"/>
      <c r="T27" s="47">
        <f t="shared" si="5"/>
        <v>-1.5</v>
      </c>
      <c r="U27" s="46">
        <f t="shared" si="6"/>
        <v>4.647589670218316</v>
      </c>
    </row>
    <row r="28" spans="1:21" ht="18.75" thickBot="1">
      <c r="A28" s="52" t="s">
        <v>167</v>
      </c>
      <c r="B28" s="51">
        <v>6.2</v>
      </c>
      <c r="C28" s="51">
        <v>18</v>
      </c>
      <c r="D28" s="51"/>
      <c r="E28" s="51"/>
      <c r="F28" s="50">
        <f t="shared" si="0"/>
        <v>18</v>
      </c>
      <c r="G28" s="50">
        <f t="shared" si="1"/>
        <v>0.222</v>
      </c>
      <c r="H28" s="51">
        <v>1.7</v>
      </c>
      <c r="I28" s="50">
        <f t="shared" si="2"/>
        <v>1.922</v>
      </c>
      <c r="J28" s="50">
        <f t="shared" si="3"/>
        <v>1.0311601368766903</v>
      </c>
      <c r="K28" s="49">
        <f t="shared" si="4"/>
        <v>3.898605245961933</v>
      </c>
      <c r="L28" s="48">
        <v>-2.5</v>
      </c>
      <c r="M28" s="48"/>
      <c r="N28" s="48"/>
      <c r="O28" s="48"/>
      <c r="P28" s="48"/>
      <c r="Q28" s="48"/>
      <c r="R28" s="48"/>
      <c r="S28" s="48"/>
      <c r="T28" s="47">
        <f t="shared" si="5"/>
        <v>-2.5</v>
      </c>
      <c r="U28" s="46">
        <f t="shared" si="6"/>
        <v>3.8011401148128847</v>
      </c>
    </row>
    <row r="29" spans="1:21" ht="18.75" thickBot="1">
      <c r="A29" s="52" t="s">
        <v>169</v>
      </c>
      <c r="B29" s="51">
        <v>6.5</v>
      </c>
      <c r="C29" s="51">
        <v>24</v>
      </c>
      <c r="D29" s="51"/>
      <c r="E29" s="51"/>
      <c r="F29" s="50">
        <f t="shared" si="0"/>
        <v>24</v>
      </c>
      <c r="G29" s="50">
        <f t="shared" si="1"/>
        <v>0.24000000000000002</v>
      </c>
      <c r="H29" s="51">
        <v>1.3</v>
      </c>
      <c r="I29" s="50">
        <f t="shared" si="2"/>
        <v>1.54</v>
      </c>
      <c r="J29" s="50">
        <f t="shared" si="3"/>
        <v>1.0432642900147298</v>
      </c>
      <c r="K29" s="49">
        <f t="shared" si="4"/>
        <v>4.538132433163366</v>
      </c>
      <c r="L29" s="48"/>
      <c r="M29" s="48"/>
      <c r="N29" s="48"/>
      <c r="O29" s="48"/>
      <c r="P29" s="48"/>
      <c r="Q29" s="48"/>
      <c r="R29" s="48"/>
      <c r="S29" s="48"/>
      <c r="T29" s="47">
        <f t="shared" si="5"/>
        <v>0</v>
      </c>
      <c r="U29" s="46">
        <f t="shared" si="6"/>
        <v>4.538132433163366</v>
      </c>
    </row>
    <row r="30" spans="1:21" ht="18.75" thickBot="1">
      <c r="A30" s="52" t="s">
        <v>125</v>
      </c>
      <c r="B30" s="51">
        <v>6.68</v>
      </c>
      <c r="C30" s="51">
        <v>23.44</v>
      </c>
      <c r="D30" s="51"/>
      <c r="E30" s="51"/>
      <c r="F30" s="50">
        <f t="shared" si="0"/>
        <v>23.44</v>
      </c>
      <c r="G30" s="50">
        <f t="shared" si="1"/>
        <v>0.2508</v>
      </c>
      <c r="H30" s="51">
        <v>1.134</v>
      </c>
      <c r="I30" s="50">
        <f t="shared" si="2"/>
        <v>1.3847999999999998</v>
      </c>
      <c r="J30" s="50">
        <f t="shared" si="3"/>
        <v>1.0512197219010113</v>
      </c>
      <c r="K30" s="49">
        <f t="shared" si="4"/>
        <v>4.582805651579312</v>
      </c>
      <c r="L30" s="48"/>
      <c r="M30" s="48">
        <v>0.5</v>
      </c>
      <c r="N30" s="48"/>
      <c r="O30" s="48"/>
      <c r="P30" s="48">
        <v>0.5</v>
      </c>
      <c r="Q30" s="48"/>
      <c r="R30" s="48"/>
      <c r="S30" s="48"/>
      <c r="T30" s="47">
        <f t="shared" si="5"/>
        <v>1</v>
      </c>
      <c r="U30" s="46">
        <f t="shared" si="6"/>
        <v>4.628633708095105</v>
      </c>
    </row>
    <row r="31" spans="1:21" ht="18.75" thickBot="1">
      <c r="A31" s="52"/>
      <c r="B31" s="51">
        <v>7.2</v>
      </c>
      <c r="C31" s="51">
        <v>26</v>
      </c>
      <c r="D31" s="51"/>
      <c r="E31" s="51"/>
      <c r="F31" s="50">
        <f t="shared" si="0"/>
        <v>26</v>
      </c>
      <c r="G31" s="50">
        <f t="shared" si="1"/>
        <v>0.28200000000000003</v>
      </c>
      <c r="H31" s="51">
        <v>2.5</v>
      </c>
      <c r="I31" s="50">
        <f t="shared" si="2"/>
        <v>2.782</v>
      </c>
      <c r="J31" s="50">
        <f t="shared" si="3"/>
        <v>1.0270800161327487</v>
      </c>
      <c r="K31" s="49">
        <f t="shared" si="4"/>
        <v>4.338681021985876</v>
      </c>
      <c r="L31" s="48"/>
      <c r="M31" s="48"/>
      <c r="N31" s="48"/>
      <c r="O31" s="48"/>
      <c r="P31" s="48"/>
      <c r="Q31" s="48"/>
      <c r="R31" s="48"/>
      <c r="S31" s="48"/>
      <c r="T31" s="47">
        <f t="shared" si="5"/>
        <v>0</v>
      </c>
      <c r="U31" s="46">
        <f t="shared" si="6"/>
        <v>4.338681021985876</v>
      </c>
    </row>
    <row r="32" spans="1:21" ht="18.75" thickBot="1">
      <c r="A32" s="52"/>
      <c r="B32" s="51">
        <v>7.18</v>
      </c>
      <c r="C32" s="51">
        <v>25</v>
      </c>
      <c r="D32" s="51"/>
      <c r="E32" s="51"/>
      <c r="F32" s="50">
        <f t="shared" si="0"/>
        <v>25</v>
      </c>
      <c r="G32" s="50">
        <f t="shared" si="1"/>
        <v>0.28079999999999994</v>
      </c>
      <c r="H32" s="51">
        <v>1.48</v>
      </c>
      <c r="I32" s="50">
        <f t="shared" si="2"/>
        <v>1.7608</v>
      </c>
      <c r="J32" s="50">
        <f t="shared" si="3"/>
        <v>1.0443884939301857</v>
      </c>
      <c r="K32" s="49">
        <f t="shared" si="4"/>
        <v>4.55904199047428</v>
      </c>
      <c r="L32" s="48"/>
      <c r="M32" s="48"/>
      <c r="N32" s="48"/>
      <c r="O32" s="48"/>
      <c r="P32" s="48"/>
      <c r="Q32" s="48"/>
      <c r="R32" s="48"/>
      <c r="S32" s="48"/>
      <c r="T32" s="47">
        <f t="shared" si="5"/>
        <v>0</v>
      </c>
      <c r="U32" s="46">
        <f t="shared" si="6"/>
        <v>4.55904199047428</v>
      </c>
    </row>
    <row r="33" spans="1:21" ht="18.75" thickBot="1">
      <c r="A33" s="52" t="s">
        <v>171</v>
      </c>
      <c r="B33" s="51">
        <v>4.87</v>
      </c>
      <c r="C33" s="51">
        <v>11</v>
      </c>
      <c r="D33" s="51"/>
      <c r="E33" s="51"/>
      <c r="F33" s="50">
        <f t="shared" si="0"/>
        <v>11</v>
      </c>
      <c r="G33" s="50">
        <f t="shared" si="1"/>
        <v>0.14220000000000002</v>
      </c>
      <c r="H33" s="51">
        <v>23</v>
      </c>
      <c r="I33" s="50">
        <f t="shared" si="2"/>
        <v>23.1422</v>
      </c>
      <c r="J33" s="50">
        <f t="shared" si="3"/>
        <v>1.001542081482458</v>
      </c>
      <c r="K33" s="49">
        <f t="shared" si="4"/>
        <v>2.6791425729713554</v>
      </c>
      <c r="L33" s="48"/>
      <c r="M33" s="48"/>
      <c r="N33" s="48"/>
      <c r="O33" s="48"/>
      <c r="P33" s="48"/>
      <c r="Q33" s="48"/>
      <c r="R33" s="48"/>
      <c r="S33" s="48"/>
      <c r="T33" s="47">
        <f t="shared" si="5"/>
        <v>0</v>
      </c>
      <c r="U33" s="46">
        <f t="shared" si="6"/>
        <v>2.6791425729713554</v>
      </c>
    </row>
    <row r="34" spans="1:21" ht="18.75" thickBot="1">
      <c r="A34" s="52" t="s">
        <v>183</v>
      </c>
      <c r="B34" s="51">
        <v>6.24</v>
      </c>
      <c r="C34" s="51">
        <v>22.556</v>
      </c>
      <c r="D34" s="51"/>
      <c r="E34" s="51"/>
      <c r="F34" s="50">
        <f t="shared" si="0"/>
        <v>22.556</v>
      </c>
      <c r="G34" s="50">
        <f t="shared" si="1"/>
        <v>0.22440000000000002</v>
      </c>
      <c r="H34" s="51">
        <v>1</v>
      </c>
      <c r="I34" s="50">
        <f t="shared" si="2"/>
        <v>1.2244</v>
      </c>
      <c r="J34" s="50">
        <f t="shared" si="3"/>
        <v>1.0519154412260732</v>
      </c>
      <c r="K34" s="49">
        <f t="shared" si="4"/>
        <v>4.570992818201135</v>
      </c>
      <c r="L34" s="48"/>
      <c r="M34" s="48">
        <v>1</v>
      </c>
      <c r="N34" s="48"/>
      <c r="O34" s="48"/>
      <c r="P34" s="48">
        <v>0.5</v>
      </c>
      <c r="Q34" s="48"/>
      <c r="R34" s="48"/>
      <c r="S34" s="48"/>
      <c r="T34" s="47">
        <f t="shared" si="5"/>
        <v>1.5</v>
      </c>
      <c r="U34" s="46">
        <f t="shared" si="6"/>
        <v>4.639557710474151</v>
      </c>
    </row>
    <row r="35" spans="1:21" ht="18.75" thickBot="1">
      <c r="A35" s="52" t="s">
        <v>187</v>
      </c>
      <c r="B35" s="51">
        <v>5.5</v>
      </c>
      <c r="C35" s="51"/>
      <c r="D35" s="51"/>
      <c r="E35" s="51"/>
      <c r="F35" s="50">
        <f t="shared" si="0"/>
        <v>0</v>
      </c>
      <c r="G35" s="50">
        <f t="shared" si="1"/>
        <v>0.17999999999999997</v>
      </c>
      <c r="H35" s="51"/>
      <c r="I35" s="50">
        <f t="shared" si="2"/>
        <v>0.17999999999999997</v>
      </c>
      <c r="J35" s="50" t="e">
        <f t="shared" si="3"/>
        <v>#DIV/0!</v>
      </c>
      <c r="K35" s="49" t="e">
        <f t="shared" si="4"/>
        <v>#DIV/0!</v>
      </c>
      <c r="L35" s="48"/>
      <c r="M35" s="48"/>
      <c r="N35" s="48"/>
      <c r="O35" s="48"/>
      <c r="P35" s="48"/>
      <c r="Q35" s="48"/>
      <c r="R35" s="48"/>
      <c r="S35" s="48"/>
      <c r="T35" s="47">
        <f t="shared" si="5"/>
        <v>0</v>
      </c>
      <c r="U35" s="46" t="e">
        <f t="shared" si="6"/>
        <v>#DIV/0!</v>
      </c>
    </row>
    <row r="36" spans="1:21" ht="18.75" thickBot="1">
      <c r="A36" s="52" t="s">
        <v>188</v>
      </c>
      <c r="B36" s="51">
        <v>6.5</v>
      </c>
      <c r="C36" s="51">
        <v>24</v>
      </c>
      <c r="D36" s="51"/>
      <c r="E36" s="51"/>
      <c r="F36" s="50">
        <f t="shared" si="0"/>
        <v>24</v>
      </c>
      <c r="G36" s="50">
        <f t="shared" si="1"/>
        <v>0.24000000000000002</v>
      </c>
      <c r="H36" s="51">
        <v>1.2</v>
      </c>
      <c r="I36" s="50">
        <f t="shared" si="2"/>
        <v>1.44</v>
      </c>
      <c r="J36" s="50">
        <f t="shared" si="3"/>
        <v>1.0466351393921056</v>
      </c>
      <c r="K36" s="49">
        <f t="shared" si="4"/>
        <v>4.585284078116134</v>
      </c>
      <c r="L36" s="48"/>
      <c r="M36" s="48">
        <v>1</v>
      </c>
      <c r="N36" s="48"/>
      <c r="O36" s="48"/>
      <c r="P36" s="48"/>
      <c r="Q36" s="48"/>
      <c r="R36" s="48"/>
      <c r="S36" s="48"/>
      <c r="T36" s="47">
        <f t="shared" si="5"/>
        <v>1</v>
      </c>
      <c r="U36" s="46">
        <f t="shared" si="6"/>
        <v>4.631136918897295</v>
      </c>
    </row>
    <row r="37" spans="1:21" ht="18.75" thickBot="1">
      <c r="A37" s="52"/>
      <c r="B37" s="51"/>
      <c r="C37" s="51"/>
      <c r="D37" s="51"/>
      <c r="E37" s="51"/>
      <c r="F37" s="50">
        <f t="shared" si="0"/>
        <v>0</v>
      </c>
      <c r="G37" s="50">
        <f t="shared" si="1"/>
        <v>-0.15</v>
      </c>
      <c r="H37" s="51"/>
      <c r="I37" s="50">
        <f t="shared" si="2"/>
        <v>-0.15</v>
      </c>
      <c r="J37" s="50" t="e">
        <f t="shared" si="3"/>
        <v>#DIV/0!</v>
      </c>
      <c r="K37" s="49" t="e">
        <f t="shared" si="4"/>
        <v>#DIV/0!</v>
      </c>
      <c r="L37" s="48"/>
      <c r="M37" s="48"/>
      <c r="N37" s="48"/>
      <c r="O37" s="48"/>
      <c r="P37" s="48"/>
      <c r="Q37" s="48"/>
      <c r="R37" s="48"/>
      <c r="S37" s="48"/>
      <c r="T37" s="47">
        <f t="shared" si="5"/>
        <v>0</v>
      </c>
      <c r="U37" s="46" t="e">
        <f t="shared" si="6"/>
        <v>#DIV/0!</v>
      </c>
    </row>
    <row r="38" spans="1:21" ht="18.75" thickBot="1">
      <c r="A38" s="52"/>
      <c r="B38" s="51"/>
      <c r="C38" s="51"/>
      <c r="D38" s="51"/>
      <c r="E38" s="51"/>
      <c r="F38" s="50">
        <f t="shared" si="0"/>
        <v>0</v>
      </c>
      <c r="G38" s="50">
        <f t="shared" si="1"/>
        <v>-0.15</v>
      </c>
      <c r="H38" s="51"/>
      <c r="I38" s="50">
        <f t="shared" si="2"/>
        <v>-0.15</v>
      </c>
      <c r="J38" s="50" t="e">
        <f t="shared" si="3"/>
        <v>#DIV/0!</v>
      </c>
      <c r="K38" s="49" t="e">
        <f t="shared" si="4"/>
        <v>#DIV/0!</v>
      </c>
      <c r="L38" s="48"/>
      <c r="M38" s="48"/>
      <c r="N38" s="48"/>
      <c r="O38" s="48"/>
      <c r="P38" s="48"/>
      <c r="Q38" s="48"/>
      <c r="R38" s="48"/>
      <c r="S38" s="48"/>
      <c r="T38" s="47">
        <f t="shared" si="5"/>
        <v>0</v>
      </c>
      <c r="U38" s="46" t="e">
        <f t="shared" si="6"/>
        <v>#DIV/0!</v>
      </c>
    </row>
    <row r="39" spans="1:21" ht="18.75" thickBot="1">
      <c r="A39" s="52"/>
      <c r="B39" s="51"/>
      <c r="C39" s="51"/>
      <c r="D39" s="51"/>
      <c r="E39" s="51"/>
      <c r="F39" s="50">
        <f t="shared" si="0"/>
        <v>0</v>
      </c>
      <c r="G39" s="50">
        <f t="shared" si="1"/>
        <v>-0.15</v>
      </c>
      <c r="H39" s="51"/>
      <c r="I39" s="50">
        <f t="shared" si="2"/>
        <v>-0.15</v>
      </c>
      <c r="J39" s="50" t="e">
        <f t="shared" si="3"/>
        <v>#DIV/0!</v>
      </c>
      <c r="K39" s="49" t="e">
        <f t="shared" si="4"/>
        <v>#DIV/0!</v>
      </c>
      <c r="L39" s="48"/>
      <c r="M39" s="48"/>
      <c r="N39" s="48"/>
      <c r="O39" s="48"/>
      <c r="P39" s="48"/>
      <c r="Q39" s="48"/>
      <c r="R39" s="48"/>
      <c r="S39" s="48"/>
      <c r="T39" s="47">
        <f t="shared" si="5"/>
        <v>0</v>
      </c>
      <c r="U39" s="46" t="e">
        <f t="shared" si="6"/>
        <v>#DIV/0!</v>
      </c>
    </row>
    <row r="40" spans="1:21" ht="18.75" thickBot="1">
      <c r="A40" s="52"/>
      <c r="B40" s="51"/>
      <c r="C40" s="51"/>
      <c r="D40" s="51"/>
      <c r="E40" s="51"/>
      <c r="F40" s="50">
        <f t="shared" si="0"/>
        <v>0</v>
      </c>
      <c r="G40" s="50">
        <f t="shared" si="1"/>
        <v>-0.15</v>
      </c>
      <c r="H40" s="51"/>
      <c r="I40" s="50">
        <f t="shared" si="2"/>
        <v>-0.15</v>
      </c>
      <c r="J40" s="50" t="e">
        <f t="shared" si="3"/>
        <v>#DIV/0!</v>
      </c>
      <c r="K40" s="49" t="e">
        <f t="shared" si="4"/>
        <v>#DIV/0!</v>
      </c>
      <c r="L40" s="48"/>
      <c r="M40" s="48"/>
      <c r="N40" s="48"/>
      <c r="O40" s="48"/>
      <c r="P40" s="48"/>
      <c r="Q40" s="48"/>
      <c r="R40" s="48"/>
      <c r="S40" s="48"/>
      <c r="T40" s="47">
        <f t="shared" si="5"/>
        <v>0</v>
      </c>
      <c r="U40" s="46" t="e">
        <f t="shared" si="6"/>
        <v>#DIV/0!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M25" sqref="M25"/>
    </sheetView>
  </sheetViews>
  <sheetFormatPr defaultColWidth="8.875" defaultRowHeight="12.75"/>
  <cols>
    <col min="1" max="1" width="3.75390625" style="63" customWidth="1"/>
    <col min="2" max="2" width="10.75390625" style="63" customWidth="1"/>
    <col min="3" max="3" width="15.25390625" style="63" customWidth="1"/>
    <col min="4" max="10" width="5.75390625" style="63" customWidth="1"/>
    <col min="11" max="11" width="6.625" style="63" customWidth="1"/>
    <col min="12" max="14" width="5.75390625" style="63" customWidth="1"/>
    <col min="15" max="15" width="8.875" style="63" customWidth="1"/>
    <col min="16" max="22" width="5.75390625" style="63" customWidth="1"/>
    <col min="23" max="16384" width="8.875" style="63" customWidth="1"/>
  </cols>
  <sheetData>
    <row r="1" spans="1:22" ht="12.75">
      <c r="A1" s="99" t="s">
        <v>158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7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9.75" customHeight="1">
      <c r="A3" s="101" t="s">
        <v>157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s="70" customFormat="1" ht="12.75" customHeight="1">
      <c r="A4" s="99" t="s">
        <v>156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s="70" customFormat="1" ht="12.75" customHeight="1">
      <c r="A5" s="99" t="s">
        <v>155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7" spans="1:22" ht="12.75" customHeight="1">
      <c r="A7" s="100" t="s">
        <v>0</v>
      </c>
      <c r="B7" s="100" t="s">
        <v>154</v>
      </c>
      <c r="C7" s="69" t="s">
        <v>153</v>
      </c>
      <c r="D7" s="100" t="s">
        <v>152</v>
      </c>
      <c r="E7" s="100"/>
      <c r="F7" s="100"/>
      <c r="G7" s="100"/>
      <c r="H7" s="100"/>
      <c r="I7" s="100"/>
      <c r="J7" s="100"/>
      <c r="K7" s="100"/>
      <c r="L7" s="100" t="s">
        <v>151</v>
      </c>
      <c r="M7" s="100"/>
      <c r="N7" s="100"/>
      <c r="O7" s="66" t="s">
        <v>150</v>
      </c>
      <c r="P7" s="100" t="s">
        <v>149</v>
      </c>
      <c r="Q7" s="100"/>
      <c r="R7" s="100"/>
      <c r="S7" s="100"/>
      <c r="T7" s="100"/>
      <c r="U7" s="100"/>
      <c r="V7" s="100"/>
    </row>
    <row r="8" spans="1:22" ht="12.75">
      <c r="A8" s="100"/>
      <c r="B8" s="100"/>
      <c r="C8" s="67" t="s">
        <v>148</v>
      </c>
      <c r="D8" s="66" t="s">
        <v>147</v>
      </c>
      <c r="E8" s="66" t="s">
        <v>146</v>
      </c>
      <c r="F8" s="66" t="s">
        <v>145</v>
      </c>
      <c r="G8" s="66" t="s">
        <v>144</v>
      </c>
      <c r="H8" s="66" t="s">
        <v>143</v>
      </c>
      <c r="I8" s="66" t="s">
        <v>142</v>
      </c>
      <c r="J8" s="66" t="s">
        <v>141</v>
      </c>
      <c r="K8" s="66" t="s">
        <v>140</v>
      </c>
      <c r="L8" s="66" t="s">
        <v>139</v>
      </c>
      <c r="M8" s="66" t="s">
        <v>138</v>
      </c>
      <c r="N8" s="66" t="s">
        <v>137</v>
      </c>
      <c r="O8" s="66" t="s">
        <v>136</v>
      </c>
      <c r="P8" s="66" t="s">
        <v>135</v>
      </c>
      <c r="Q8" s="66" t="s">
        <v>134</v>
      </c>
      <c r="R8" s="66" t="s">
        <v>133</v>
      </c>
      <c r="S8" s="66" t="s">
        <v>132</v>
      </c>
      <c r="T8" s="66" t="s">
        <v>131</v>
      </c>
      <c r="U8" s="66" t="s">
        <v>130</v>
      </c>
      <c r="V8" s="66" t="s">
        <v>129</v>
      </c>
    </row>
    <row r="9" spans="1:22" ht="12.75">
      <c r="A9" s="66">
        <v>1</v>
      </c>
      <c r="B9" s="66" t="s">
        <v>128</v>
      </c>
      <c r="C9" s="66"/>
      <c r="D9" s="66">
        <v>8.515</v>
      </c>
      <c r="E9" s="66">
        <v>0.1</v>
      </c>
      <c r="F9" s="66">
        <v>1.111</v>
      </c>
      <c r="G9" s="66">
        <v>1.651</v>
      </c>
      <c r="H9" s="66">
        <v>2.43</v>
      </c>
      <c r="I9" s="66">
        <v>3.078</v>
      </c>
      <c r="J9" s="66">
        <v>3.545</v>
      </c>
      <c r="K9" s="66">
        <f aca="true" t="shared" si="0" ref="K9:K17">D9*((E9)+(2*F9)+(3*G9)+(4*H9)+(4*I9)+(2*J9))/16</f>
        <v>19.370028437500004</v>
      </c>
      <c r="L9" s="66">
        <v>7.338</v>
      </c>
      <c r="M9" s="66">
        <v>2.256</v>
      </c>
      <c r="N9" s="66">
        <f aca="true" t="shared" si="1" ref="N9:N17">0.5*L9*M9</f>
        <v>8.277263999999999</v>
      </c>
      <c r="O9" s="66">
        <f aca="true" t="shared" si="2" ref="O9:O40">K9+N9</f>
        <v>27.647292437500003</v>
      </c>
      <c r="P9" s="66"/>
      <c r="Q9" s="66"/>
      <c r="R9" s="66"/>
      <c r="S9" s="66"/>
      <c r="T9" s="66"/>
      <c r="U9" s="66">
        <f aca="true" t="shared" si="3" ref="U9:U40">0.75*(P9+Q9)/2*(S9+T9)/2</f>
        <v>0</v>
      </c>
      <c r="V9" s="66">
        <f aca="true" t="shared" si="4" ref="V9:V40">0.82*R9*(S9+T9)/2</f>
        <v>0</v>
      </c>
    </row>
    <row r="10" spans="1:22" ht="12.75">
      <c r="A10" s="66">
        <v>2</v>
      </c>
      <c r="B10" s="66" t="s">
        <v>127</v>
      </c>
      <c r="C10" s="66"/>
      <c r="D10" s="66">
        <v>8.887</v>
      </c>
      <c r="E10" s="66">
        <v>0.167</v>
      </c>
      <c r="F10" s="66">
        <v>0.84</v>
      </c>
      <c r="G10" s="66">
        <v>1.141</v>
      </c>
      <c r="H10" s="66">
        <v>2.226</v>
      </c>
      <c r="I10" s="66">
        <v>2.287</v>
      </c>
      <c r="J10" s="66">
        <v>3.407</v>
      </c>
      <c r="K10" s="66">
        <f t="shared" si="0"/>
        <v>16.7386645</v>
      </c>
      <c r="L10" s="66">
        <v>8.869</v>
      </c>
      <c r="M10" s="66">
        <v>2.273</v>
      </c>
      <c r="N10" s="66">
        <f t="shared" si="1"/>
        <v>10.0796185</v>
      </c>
      <c r="O10" s="66">
        <f t="shared" si="2"/>
        <v>26.818283</v>
      </c>
      <c r="P10" s="66"/>
      <c r="Q10" s="66"/>
      <c r="R10" s="66"/>
      <c r="S10" s="66"/>
      <c r="T10" s="66"/>
      <c r="U10" s="66">
        <f t="shared" si="3"/>
        <v>0</v>
      </c>
      <c r="V10" s="66">
        <f t="shared" si="4"/>
        <v>0</v>
      </c>
    </row>
    <row r="11" spans="1:22" ht="12.75">
      <c r="A11" s="66">
        <v>3</v>
      </c>
      <c r="B11" s="66"/>
      <c r="C11" s="66"/>
      <c r="D11" s="66">
        <v>8.887</v>
      </c>
      <c r="E11" s="66">
        <v>0.115</v>
      </c>
      <c r="F11" s="66">
        <v>1.143</v>
      </c>
      <c r="G11" s="66">
        <v>1.72</v>
      </c>
      <c r="H11" s="66">
        <v>2.452</v>
      </c>
      <c r="I11" s="66">
        <v>3</v>
      </c>
      <c r="J11" s="66">
        <v>3.388</v>
      </c>
      <c r="K11" s="66">
        <f t="shared" si="0"/>
        <v>20.0762884375</v>
      </c>
      <c r="L11" s="66">
        <v>8.88</v>
      </c>
      <c r="M11" s="66">
        <v>2.8</v>
      </c>
      <c r="N11" s="66">
        <f t="shared" si="1"/>
        <v>12.432</v>
      </c>
      <c r="O11" s="66">
        <f t="shared" si="2"/>
        <v>32.5082884375</v>
      </c>
      <c r="P11" s="66"/>
      <c r="Q11" s="66"/>
      <c r="R11" s="66"/>
      <c r="S11" s="66"/>
      <c r="T11" s="66"/>
      <c r="U11" s="66">
        <f t="shared" si="3"/>
        <v>0</v>
      </c>
      <c r="V11" s="66">
        <f t="shared" si="4"/>
        <v>0</v>
      </c>
    </row>
    <row r="12" spans="1:22" ht="12.75">
      <c r="A12" s="66">
        <v>4</v>
      </c>
      <c r="B12" s="66" t="s">
        <v>126</v>
      </c>
      <c r="C12" s="66"/>
      <c r="D12" s="66">
        <v>8.535</v>
      </c>
      <c r="E12" s="66">
        <v>0.468</v>
      </c>
      <c r="F12" s="66">
        <v>0.91</v>
      </c>
      <c r="G12" s="66">
        <v>1.386</v>
      </c>
      <c r="H12" s="66">
        <v>2.035</v>
      </c>
      <c r="I12" s="66">
        <v>2.455</v>
      </c>
      <c r="J12" s="66">
        <v>2.746</v>
      </c>
      <c r="K12" s="66">
        <f t="shared" si="0"/>
        <v>15.948714375</v>
      </c>
      <c r="L12" s="66">
        <v>7.902</v>
      </c>
      <c r="M12" s="66">
        <v>2.525</v>
      </c>
      <c r="N12" s="66">
        <f t="shared" si="1"/>
        <v>9.976275</v>
      </c>
      <c r="O12" s="66">
        <f t="shared" si="2"/>
        <v>25.924989375</v>
      </c>
      <c r="P12" s="66"/>
      <c r="Q12" s="66"/>
      <c r="R12" s="66"/>
      <c r="S12" s="66"/>
      <c r="T12" s="66"/>
      <c r="U12" s="66">
        <f t="shared" si="3"/>
        <v>0</v>
      </c>
      <c r="V12" s="66">
        <f t="shared" si="4"/>
        <v>0</v>
      </c>
    </row>
    <row r="13" spans="1:22" ht="12.75">
      <c r="A13" s="66">
        <v>5</v>
      </c>
      <c r="B13" s="66" t="s">
        <v>125</v>
      </c>
      <c r="C13" s="66"/>
      <c r="D13" s="66">
        <v>7.828</v>
      </c>
      <c r="E13" s="66">
        <v>0.22</v>
      </c>
      <c r="F13" s="66">
        <v>0.71</v>
      </c>
      <c r="G13" s="66">
        <v>1.116</v>
      </c>
      <c r="H13" s="66">
        <v>1.84</v>
      </c>
      <c r="I13" s="66">
        <v>2.238</v>
      </c>
      <c r="J13" s="66">
        <v>2.278</v>
      </c>
      <c r="K13" s="66">
        <f t="shared" si="0"/>
        <v>12.650048000000002</v>
      </c>
      <c r="L13" s="66">
        <v>7.559</v>
      </c>
      <c r="M13" s="66">
        <v>2.42</v>
      </c>
      <c r="N13" s="66">
        <f t="shared" si="1"/>
        <v>9.14639</v>
      </c>
      <c r="O13" s="66">
        <f t="shared" si="2"/>
        <v>21.796438000000002</v>
      </c>
      <c r="P13" s="66"/>
      <c r="Q13" s="66"/>
      <c r="R13" s="66"/>
      <c r="S13" s="66"/>
      <c r="T13" s="66"/>
      <c r="U13" s="66">
        <f t="shared" si="3"/>
        <v>0</v>
      </c>
      <c r="V13" s="66">
        <f t="shared" si="4"/>
        <v>0</v>
      </c>
    </row>
    <row r="14" spans="1:22" ht="12.75">
      <c r="A14" s="68">
        <v>6</v>
      </c>
      <c r="B14" s="68" t="s">
        <v>124</v>
      </c>
      <c r="C14" s="68"/>
      <c r="D14" s="68">
        <v>7.815</v>
      </c>
      <c r="E14" s="68">
        <v>0.135</v>
      </c>
      <c r="F14" s="68">
        <v>0.81</v>
      </c>
      <c r="G14" s="68">
        <v>1.27</v>
      </c>
      <c r="H14" s="68">
        <v>1.888</v>
      </c>
      <c r="I14" s="68">
        <v>2.233</v>
      </c>
      <c r="J14" s="68">
        <v>2.69</v>
      </c>
      <c r="K14" s="68">
        <f t="shared" si="0"/>
        <v>13.3973521875</v>
      </c>
      <c r="L14" s="68">
        <v>7.51</v>
      </c>
      <c r="M14" s="68">
        <v>2.408</v>
      </c>
      <c r="N14" s="68">
        <f t="shared" si="1"/>
        <v>9.04204</v>
      </c>
      <c r="O14" s="68">
        <f t="shared" si="2"/>
        <v>22.439392187499998</v>
      </c>
      <c r="P14" s="68"/>
      <c r="Q14" s="68"/>
      <c r="R14" s="68"/>
      <c r="S14" s="68"/>
      <c r="T14" s="68"/>
      <c r="U14" s="68">
        <f t="shared" si="3"/>
        <v>0</v>
      </c>
      <c r="V14" s="68">
        <f t="shared" si="4"/>
        <v>0</v>
      </c>
    </row>
    <row r="15" spans="1:22" s="64" customFormat="1" ht="12.75">
      <c r="A15" s="66">
        <v>7</v>
      </c>
      <c r="B15" s="66" t="s">
        <v>123</v>
      </c>
      <c r="C15" s="66"/>
      <c r="D15" s="66">
        <v>9.016</v>
      </c>
      <c r="E15" s="66">
        <v>0.12</v>
      </c>
      <c r="F15" s="66">
        <v>1.237</v>
      </c>
      <c r="G15" s="66">
        <v>1.864</v>
      </c>
      <c r="H15" s="66">
        <v>2.557</v>
      </c>
      <c r="I15" s="66">
        <v>3.036</v>
      </c>
      <c r="J15" s="66">
        <v>3.344</v>
      </c>
      <c r="K15" s="66">
        <f t="shared" si="0"/>
        <v>20.988121</v>
      </c>
      <c r="L15" s="66">
        <v>8.686</v>
      </c>
      <c r="M15" s="66">
        <v>2.784</v>
      </c>
      <c r="N15" s="66">
        <f t="shared" si="1"/>
        <v>12.090912</v>
      </c>
      <c r="O15" s="66">
        <f t="shared" si="2"/>
        <v>33.079032999999995</v>
      </c>
      <c r="P15" s="66"/>
      <c r="Q15" s="66"/>
      <c r="R15" s="66"/>
      <c r="S15" s="66"/>
      <c r="T15" s="66"/>
      <c r="U15" s="66">
        <f t="shared" si="3"/>
        <v>0</v>
      </c>
      <c r="V15" s="66">
        <f t="shared" si="4"/>
        <v>0</v>
      </c>
    </row>
    <row r="16" spans="1:22" s="64" customFormat="1" ht="12.75">
      <c r="A16" s="66">
        <v>8</v>
      </c>
      <c r="B16" s="66" t="s">
        <v>122</v>
      </c>
      <c r="C16" s="66"/>
      <c r="D16" s="66">
        <v>7.884</v>
      </c>
      <c r="E16" s="66">
        <v>0.356</v>
      </c>
      <c r="F16" s="66">
        <v>0.917</v>
      </c>
      <c r="G16" s="66">
        <v>1.363</v>
      </c>
      <c r="H16" s="66">
        <v>1.97</v>
      </c>
      <c r="I16" s="66">
        <v>2.437</v>
      </c>
      <c r="J16" s="66">
        <v>2.775</v>
      </c>
      <c r="K16" s="66">
        <f t="shared" si="0"/>
        <v>14.514936749999999</v>
      </c>
      <c r="L16" s="66">
        <v>7.41</v>
      </c>
      <c r="M16" s="66">
        <v>2.434</v>
      </c>
      <c r="N16" s="66">
        <f t="shared" si="1"/>
        <v>9.01797</v>
      </c>
      <c r="O16" s="66">
        <f t="shared" si="2"/>
        <v>23.53290675</v>
      </c>
      <c r="P16" s="66"/>
      <c r="Q16" s="66"/>
      <c r="R16" s="66"/>
      <c r="S16" s="66"/>
      <c r="T16" s="66"/>
      <c r="U16" s="66">
        <f t="shared" si="3"/>
        <v>0</v>
      </c>
      <c r="V16" s="66">
        <f t="shared" si="4"/>
        <v>0</v>
      </c>
    </row>
    <row r="17" spans="1:22" s="64" customFormat="1" ht="12.75">
      <c r="A17" s="66">
        <v>9</v>
      </c>
      <c r="B17" s="66" t="s">
        <v>61</v>
      </c>
      <c r="C17" s="66"/>
      <c r="D17" s="66">
        <v>7.556</v>
      </c>
      <c r="E17" s="66">
        <v>0.1</v>
      </c>
      <c r="F17" s="66">
        <v>0.84</v>
      </c>
      <c r="G17" s="66">
        <v>1.225</v>
      </c>
      <c r="H17" s="66">
        <v>1.772</v>
      </c>
      <c r="I17" s="66">
        <v>2.22</v>
      </c>
      <c r="J17" s="66">
        <v>2.515</v>
      </c>
      <c r="K17" s="66">
        <f t="shared" si="0"/>
        <v>12.49242925</v>
      </c>
      <c r="L17" s="66">
        <v>6.885</v>
      </c>
      <c r="M17" s="66">
        <v>2.278</v>
      </c>
      <c r="N17" s="66">
        <f t="shared" si="1"/>
        <v>7.842015</v>
      </c>
      <c r="O17" s="66">
        <f t="shared" si="2"/>
        <v>20.33444425</v>
      </c>
      <c r="P17" s="66"/>
      <c r="Q17" s="66"/>
      <c r="R17" s="66"/>
      <c r="S17" s="66"/>
      <c r="T17" s="66"/>
      <c r="U17" s="66">
        <f t="shared" si="3"/>
        <v>0</v>
      </c>
      <c r="V17" s="66">
        <f t="shared" si="4"/>
        <v>0</v>
      </c>
    </row>
    <row r="18" spans="1:22" s="64" customFormat="1" ht="12.75">
      <c r="A18" s="66">
        <v>10</v>
      </c>
      <c r="B18" s="66" t="s">
        <v>62</v>
      </c>
      <c r="C18" s="66"/>
      <c r="D18" s="66"/>
      <c r="E18" s="66"/>
      <c r="F18" s="66"/>
      <c r="G18" s="66"/>
      <c r="H18" s="66"/>
      <c r="I18" s="66"/>
      <c r="J18" s="66"/>
      <c r="K18" s="66">
        <v>12.76</v>
      </c>
      <c r="L18" s="66"/>
      <c r="M18" s="66"/>
      <c r="N18" s="66">
        <v>9.85</v>
      </c>
      <c r="O18" s="66">
        <f t="shared" si="2"/>
        <v>22.61</v>
      </c>
      <c r="P18" s="66"/>
      <c r="Q18" s="66"/>
      <c r="R18" s="66"/>
      <c r="S18" s="66"/>
      <c r="T18" s="66"/>
      <c r="U18" s="66">
        <f t="shared" si="3"/>
        <v>0</v>
      </c>
      <c r="V18" s="66">
        <f t="shared" si="4"/>
        <v>0</v>
      </c>
    </row>
    <row r="19" spans="1:22" s="64" customFormat="1" ht="12.75">
      <c r="A19" s="66">
        <v>11</v>
      </c>
      <c r="B19" s="66" t="s">
        <v>63</v>
      </c>
      <c r="C19" s="66"/>
      <c r="D19" s="66"/>
      <c r="E19" s="66"/>
      <c r="F19" s="66"/>
      <c r="G19" s="66"/>
      <c r="H19" s="66"/>
      <c r="I19" s="66"/>
      <c r="J19" s="66"/>
      <c r="K19" s="66">
        <v>20.76</v>
      </c>
      <c r="L19" s="66"/>
      <c r="M19" s="66"/>
      <c r="N19" s="66">
        <v>13.05</v>
      </c>
      <c r="O19" s="66">
        <f t="shared" si="2"/>
        <v>33.81</v>
      </c>
      <c r="P19" s="66"/>
      <c r="Q19" s="66"/>
      <c r="R19" s="66"/>
      <c r="S19" s="66"/>
      <c r="T19" s="66"/>
      <c r="U19" s="66">
        <f t="shared" si="3"/>
        <v>0</v>
      </c>
      <c r="V19" s="66">
        <f t="shared" si="4"/>
        <v>0</v>
      </c>
    </row>
    <row r="20" spans="1:22" s="64" customFormat="1" ht="12.75">
      <c r="A20" s="66">
        <v>12</v>
      </c>
      <c r="B20" s="66" t="s">
        <v>59</v>
      </c>
      <c r="C20" s="66"/>
      <c r="D20" s="66">
        <v>9.9</v>
      </c>
      <c r="E20" s="66">
        <v>0.352</v>
      </c>
      <c r="F20" s="66">
        <v>0.895</v>
      </c>
      <c r="G20" s="66">
        <v>1.515</v>
      </c>
      <c r="H20" s="66">
        <v>2.6</v>
      </c>
      <c r="I20" s="66">
        <v>3.43</v>
      </c>
      <c r="J20" s="66">
        <v>4.04</v>
      </c>
      <c r="K20" s="66">
        <f>D20*((E20)+(2*F20)+(3*G20)+(4*H20)+(4*I20)+(2*J20))/16</f>
        <v>24.061331250000002</v>
      </c>
      <c r="L20" s="66">
        <v>9.565</v>
      </c>
      <c r="M20" s="66">
        <v>3.7</v>
      </c>
      <c r="N20" s="66">
        <f aca="true" t="shared" si="5" ref="N20:N58">0.5*L20*M20</f>
        <v>17.69525</v>
      </c>
      <c r="O20" s="66">
        <f t="shared" si="2"/>
        <v>41.75658125</v>
      </c>
      <c r="P20" s="66"/>
      <c r="Q20" s="66"/>
      <c r="R20" s="66"/>
      <c r="S20" s="66"/>
      <c r="T20" s="66"/>
      <c r="U20" s="66">
        <f t="shared" si="3"/>
        <v>0</v>
      </c>
      <c r="V20" s="66">
        <f t="shared" si="4"/>
        <v>0</v>
      </c>
    </row>
    <row r="21" spans="1:22" ht="12.75">
      <c r="A21" s="66">
        <v>13</v>
      </c>
      <c r="B21" s="66">
        <v>376</v>
      </c>
      <c r="C21" s="66"/>
      <c r="D21" s="66"/>
      <c r="E21" s="66"/>
      <c r="F21" s="66"/>
      <c r="G21" s="66"/>
      <c r="H21" s="66"/>
      <c r="I21" s="66"/>
      <c r="J21" s="66"/>
      <c r="K21" s="66">
        <v>20.611</v>
      </c>
      <c r="L21" s="66">
        <v>8.34</v>
      </c>
      <c r="M21" s="66">
        <v>2.627</v>
      </c>
      <c r="N21" s="66">
        <f t="shared" si="5"/>
        <v>10.95459</v>
      </c>
      <c r="O21" s="66">
        <f t="shared" si="2"/>
        <v>31.56559</v>
      </c>
      <c r="P21" s="66"/>
      <c r="Q21" s="66"/>
      <c r="R21" s="66"/>
      <c r="S21" s="66"/>
      <c r="T21" s="66"/>
      <c r="U21" s="66">
        <f t="shared" si="3"/>
        <v>0</v>
      </c>
      <c r="V21" s="66">
        <f t="shared" si="4"/>
        <v>0</v>
      </c>
    </row>
    <row r="22" spans="1:22" ht="12.75">
      <c r="A22" s="67">
        <v>14</v>
      </c>
      <c r="B22" s="67"/>
      <c r="C22" s="67"/>
      <c r="D22" s="67"/>
      <c r="E22" s="67"/>
      <c r="F22" s="67"/>
      <c r="G22" s="67"/>
      <c r="H22" s="67"/>
      <c r="I22" s="67"/>
      <c r="J22" s="67"/>
      <c r="K22" s="67">
        <f aca="true" t="shared" si="6" ref="K22:K58">D22*((E22)+(2*F22)+(3*G22)+(4*H22)+(4*I22)+(2*J22))/16</f>
        <v>0</v>
      </c>
      <c r="L22" s="67">
        <v>9.34</v>
      </c>
      <c r="M22" s="67">
        <v>3.151</v>
      </c>
      <c r="N22" s="67">
        <f t="shared" si="5"/>
        <v>14.715169999999999</v>
      </c>
      <c r="O22" s="67">
        <f t="shared" si="2"/>
        <v>14.715169999999999</v>
      </c>
      <c r="P22" s="67"/>
      <c r="Q22" s="67"/>
      <c r="R22" s="67"/>
      <c r="S22" s="67"/>
      <c r="T22" s="67"/>
      <c r="U22" s="67">
        <f t="shared" si="3"/>
        <v>0</v>
      </c>
      <c r="V22" s="67">
        <f t="shared" si="4"/>
        <v>0</v>
      </c>
    </row>
    <row r="23" spans="1:22" ht="12.75">
      <c r="A23" s="67">
        <v>15</v>
      </c>
      <c r="B23" s="67" t="s">
        <v>101</v>
      </c>
      <c r="C23" s="67"/>
      <c r="D23" s="67"/>
      <c r="E23" s="67"/>
      <c r="F23" s="67"/>
      <c r="G23" s="67"/>
      <c r="H23" s="67"/>
      <c r="I23" s="67"/>
      <c r="J23" s="67"/>
      <c r="K23" s="67">
        <f t="shared" si="6"/>
        <v>0</v>
      </c>
      <c r="L23" s="67"/>
      <c r="M23" s="67"/>
      <c r="N23" s="67">
        <f t="shared" si="5"/>
        <v>0</v>
      </c>
      <c r="O23" s="67">
        <f t="shared" si="2"/>
        <v>0</v>
      </c>
      <c r="P23" s="67"/>
      <c r="Q23" s="66"/>
      <c r="R23" s="66"/>
      <c r="S23" s="66"/>
      <c r="T23" s="66"/>
      <c r="U23" s="66">
        <f t="shared" si="3"/>
        <v>0</v>
      </c>
      <c r="V23" s="66">
        <f t="shared" si="4"/>
        <v>0</v>
      </c>
    </row>
    <row r="24" spans="1:22" ht="12.75">
      <c r="A24" s="67">
        <v>16</v>
      </c>
      <c r="B24" s="67">
        <v>4477</v>
      </c>
      <c r="C24" s="67"/>
      <c r="D24" s="67">
        <v>8.96</v>
      </c>
      <c r="E24" s="67">
        <v>1.045</v>
      </c>
      <c r="F24" s="67">
        <v>1.36</v>
      </c>
      <c r="G24" s="67">
        <v>2.4</v>
      </c>
      <c r="H24" s="67">
        <v>2.95</v>
      </c>
      <c r="I24" s="67">
        <v>3.585</v>
      </c>
      <c r="J24" s="67">
        <v>3.91</v>
      </c>
      <c r="K24" s="67">
        <f t="shared" si="6"/>
        <v>25.158000000000005</v>
      </c>
      <c r="L24" s="67">
        <v>8.175</v>
      </c>
      <c r="M24" s="67">
        <v>2.38</v>
      </c>
      <c r="N24" s="67">
        <f t="shared" si="5"/>
        <v>9.728250000000001</v>
      </c>
      <c r="O24" s="67">
        <f t="shared" si="2"/>
        <v>34.886250000000004</v>
      </c>
      <c r="P24" s="67"/>
      <c r="Q24" s="66"/>
      <c r="R24" s="66"/>
      <c r="S24" s="66"/>
      <c r="T24" s="66"/>
      <c r="U24" s="66">
        <f t="shared" si="3"/>
        <v>0</v>
      </c>
      <c r="V24" s="66">
        <f t="shared" si="4"/>
        <v>0</v>
      </c>
    </row>
    <row r="25" spans="1:22" ht="12.75">
      <c r="A25" s="67">
        <v>17</v>
      </c>
      <c r="B25" s="67"/>
      <c r="C25" s="67"/>
      <c r="D25" s="67"/>
      <c r="E25" s="67"/>
      <c r="F25" s="67"/>
      <c r="G25" s="67"/>
      <c r="H25" s="67"/>
      <c r="I25" s="67"/>
      <c r="J25" s="67"/>
      <c r="K25" s="67">
        <f t="shared" si="6"/>
        <v>0</v>
      </c>
      <c r="L25" s="67"/>
      <c r="M25" s="67"/>
      <c r="N25" s="67">
        <f t="shared" si="5"/>
        <v>0</v>
      </c>
      <c r="O25" s="67">
        <f t="shared" si="2"/>
        <v>0</v>
      </c>
      <c r="P25" s="67"/>
      <c r="Q25" s="66"/>
      <c r="R25" s="66"/>
      <c r="S25" s="66"/>
      <c r="T25" s="66"/>
      <c r="U25" s="66">
        <f t="shared" si="3"/>
        <v>0</v>
      </c>
      <c r="V25" s="66">
        <f t="shared" si="4"/>
        <v>0</v>
      </c>
    </row>
    <row r="26" spans="1:22" ht="12.75">
      <c r="A26" s="67">
        <v>18</v>
      </c>
      <c r="B26" s="67"/>
      <c r="C26" s="67"/>
      <c r="D26" s="67"/>
      <c r="E26" s="67"/>
      <c r="F26" s="67"/>
      <c r="G26" s="67"/>
      <c r="H26" s="67"/>
      <c r="I26" s="67"/>
      <c r="J26" s="67"/>
      <c r="K26" s="67">
        <f t="shared" si="6"/>
        <v>0</v>
      </c>
      <c r="L26" s="67"/>
      <c r="M26" s="67"/>
      <c r="N26" s="67">
        <f t="shared" si="5"/>
        <v>0</v>
      </c>
      <c r="O26" s="67">
        <f t="shared" si="2"/>
        <v>0</v>
      </c>
      <c r="P26" s="67"/>
      <c r="Q26" s="66"/>
      <c r="R26" s="66"/>
      <c r="S26" s="66"/>
      <c r="T26" s="66"/>
      <c r="U26" s="66">
        <f t="shared" si="3"/>
        <v>0</v>
      </c>
      <c r="V26" s="66">
        <f t="shared" si="4"/>
        <v>0</v>
      </c>
    </row>
    <row r="27" spans="1:22" ht="12.75">
      <c r="A27" s="67">
        <v>19</v>
      </c>
      <c r="B27" s="67"/>
      <c r="C27" s="67"/>
      <c r="D27" s="67"/>
      <c r="E27" s="67"/>
      <c r="F27" s="67"/>
      <c r="G27" s="67"/>
      <c r="H27" s="67"/>
      <c r="I27" s="67"/>
      <c r="J27" s="67"/>
      <c r="K27" s="67">
        <f t="shared" si="6"/>
        <v>0</v>
      </c>
      <c r="L27" s="67"/>
      <c r="M27" s="67"/>
      <c r="N27" s="67">
        <f t="shared" si="5"/>
        <v>0</v>
      </c>
      <c r="O27" s="67">
        <f t="shared" si="2"/>
        <v>0</v>
      </c>
      <c r="P27" s="67"/>
      <c r="Q27" s="66"/>
      <c r="R27" s="66"/>
      <c r="S27" s="66"/>
      <c r="T27" s="66"/>
      <c r="U27" s="66">
        <f t="shared" si="3"/>
        <v>0</v>
      </c>
      <c r="V27" s="66">
        <f t="shared" si="4"/>
        <v>0</v>
      </c>
    </row>
    <row r="28" spans="1:22" ht="12.75">
      <c r="A28" s="67">
        <v>20</v>
      </c>
      <c r="B28" s="67"/>
      <c r="C28" s="67"/>
      <c r="D28" s="67"/>
      <c r="E28" s="67"/>
      <c r="F28" s="67"/>
      <c r="G28" s="67"/>
      <c r="H28" s="67"/>
      <c r="I28" s="67"/>
      <c r="J28" s="67"/>
      <c r="K28" s="67">
        <f t="shared" si="6"/>
        <v>0</v>
      </c>
      <c r="L28" s="67"/>
      <c r="M28" s="67"/>
      <c r="N28" s="67">
        <f t="shared" si="5"/>
        <v>0</v>
      </c>
      <c r="O28" s="67">
        <f t="shared" si="2"/>
        <v>0</v>
      </c>
      <c r="P28" s="67"/>
      <c r="Q28" s="66"/>
      <c r="R28" s="66"/>
      <c r="S28" s="66"/>
      <c r="T28" s="66"/>
      <c r="U28" s="66">
        <f t="shared" si="3"/>
        <v>0</v>
      </c>
      <c r="V28" s="66">
        <f t="shared" si="4"/>
        <v>0</v>
      </c>
    </row>
    <row r="29" spans="1:22" ht="12.75">
      <c r="A29" s="67">
        <v>21</v>
      </c>
      <c r="B29" s="67"/>
      <c r="C29" s="67"/>
      <c r="D29" s="67"/>
      <c r="E29" s="67"/>
      <c r="F29" s="67"/>
      <c r="G29" s="67"/>
      <c r="H29" s="67"/>
      <c r="I29" s="67"/>
      <c r="J29" s="67"/>
      <c r="K29" s="67">
        <f t="shared" si="6"/>
        <v>0</v>
      </c>
      <c r="L29" s="67"/>
      <c r="M29" s="67"/>
      <c r="N29" s="67">
        <f t="shared" si="5"/>
        <v>0</v>
      </c>
      <c r="O29" s="67">
        <f t="shared" si="2"/>
        <v>0</v>
      </c>
      <c r="P29" s="67"/>
      <c r="Q29" s="66"/>
      <c r="R29" s="66"/>
      <c r="S29" s="66"/>
      <c r="T29" s="66"/>
      <c r="U29" s="66">
        <f t="shared" si="3"/>
        <v>0</v>
      </c>
      <c r="V29" s="66">
        <f t="shared" si="4"/>
        <v>0</v>
      </c>
    </row>
    <row r="30" spans="1:22" ht="12.75">
      <c r="A30" s="67">
        <v>22</v>
      </c>
      <c r="B30" s="67"/>
      <c r="C30" s="67"/>
      <c r="D30" s="67"/>
      <c r="E30" s="67"/>
      <c r="F30" s="67"/>
      <c r="G30" s="67"/>
      <c r="H30" s="67"/>
      <c r="I30" s="67"/>
      <c r="J30" s="67"/>
      <c r="K30" s="67">
        <f t="shared" si="6"/>
        <v>0</v>
      </c>
      <c r="L30" s="67"/>
      <c r="M30" s="67"/>
      <c r="N30" s="67">
        <f t="shared" si="5"/>
        <v>0</v>
      </c>
      <c r="O30" s="67">
        <f t="shared" si="2"/>
        <v>0</v>
      </c>
      <c r="P30" s="67"/>
      <c r="Q30" s="66"/>
      <c r="R30" s="66"/>
      <c r="S30" s="66"/>
      <c r="T30" s="66"/>
      <c r="U30" s="66">
        <f t="shared" si="3"/>
        <v>0</v>
      </c>
      <c r="V30" s="66">
        <f t="shared" si="4"/>
        <v>0</v>
      </c>
    </row>
    <row r="31" spans="1:22" ht="12.75">
      <c r="A31" s="67">
        <v>23</v>
      </c>
      <c r="B31" s="67"/>
      <c r="C31" s="67"/>
      <c r="D31" s="67"/>
      <c r="E31" s="67"/>
      <c r="F31" s="67"/>
      <c r="G31" s="67"/>
      <c r="H31" s="67"/>
      <c r="I31" s="67"/>
      <c r="J31" s="67"/>
      <c r="K31" s="67">
        <f t="shared" si="6"/>
        <v>0</v>
      </c>
      <c r="L31" s="67"/>
      <c r="M31" s="67"/>
      <c r="N31" s="67">
        <f t="shared" si="5"/>
        <v>0</v>
      </c>
      <c r="O31" s="67">
        <f t="shared" si="2"/>
        <v>0</v>
      </c>
      <c r="P31" s="67"/>
      <c r="Q31" s="66"/>
      <c r="R31" s="66"/>
      <c r="S31" s="66"/>
      <c r="T31" s="66"/>
      <c r="U31" s="66">
        <f t="shared" si="3"/>
        <v>0</v>
      </c>
      <c r="V31" s="66">
        <f t="shared" si="4"/>
        <v>0</v>
      </c>
    </row>
    <row r="32" spans="1:22" ht="12.75">
      <c r="A32" s="67">
        <v>24</v>
      </c>
      <c r="B32" s="67"/>
      <c r="C32" s="67"/>
      <c r="D32" s="67"/>
      <c r="E32" s="67"/>
      <c r="F32" s="67"/>
      <c r="G32" s="67"/>
      <c r="H32" s="67"/>
      <c r="I32" s="67"/>
      <c r="J32" s="67"/>
      <c r="K32" s="67">
        <f t="shared" si="6"/>
        <v>0</v>
      </c>
      <c r="L32" s="67"/>
      <c r="M32" s="67"/>
      <c r="N32" s="67">
        <f t="shared" si="5"/>
        <v>0</v>
      </c>
      <c r="O32" s="67">
        <f t="shared" si="2"/>
        <v>0</v>
      </c>
      <c r="P32" s="67"/>
      <c r="Q32" s="66"/>
      <c r="R32" s="66"/>
      <c r="S32" s="66"/>
      <c r="T32" s="66"/>
      <c r="U32" s="66">
        <f t="shared" si="3"/>
        <v>0</v>
      </c>
      <c r="V32" s="66">
        <f t="shared" si="4"/>
        <v>0</v>
      </c>
    </row>
    <row r="33" spans="1:22" ht="12.75">
      <c r="A33" s="67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>
        <f t="shared" si="6"/>
        <v>0</v>
      </c>
      <c r="L33" s="67"/>
      <c r="M33" s="67"/>
      <c r="N33" s="67">
        <f t="shared" si="5"/>
        <v>0</v>
      </c>
      <c r="O33" s="67">
        <f t="shared" si="2"/>
        <v>0</v>
      </c>
      <c r="P33" s="67"/>
      <c r="Q33" s="66"/>
      <c r="R33" s="66"/>
      <c r="S33" s="66"/>
      <c r="T33" s="66"/>
      <c r="U33" s="66">
        <f t="shared" si="3"/>
        <v>0</v>
      </c>
      <c r="V33" s="66">
        <f t="shared" si="4"/>
        <v>0</v>
      </c>
    </row>
    <row r="34" spans="1:22" ht="12.75">
      <c r="A34" s="67">
        <v>26</v>
      </c>
      <c r="B34" s="67"/>
      <c r="C34" s="67"/>
      <c r="D34" s="67"/>
      <c r="E34" s="67"/>
      <c r="F34" s="67"/>
      <c r="G34" s="67"/>
      <c r="H34" s="67"/>
      <c r="I34" s="67"/>
      <c r="J34" s="67"/>
      <c r="K34" s="67">
        <f t="shared" si="6"/>
        <v>0</v>
      </c>
      <c r="L34" s="67"/>
      <c r="M34" s="67"/>
      <c r="N34" s="67">
        <f t="shared" si="5"/>
        <v>0</v>
      </c>
      <c r="O34" s="67">
        <f t="shared" si="2"/>
        <v>0</v>
      </c>
      <c r="P34" s="67"/>
      <c r="Q34" s="66"/>
      <c r="R34" s="66"/>
      <c r="S34" s="66"/>
      <c r="T34" s="66"/>
      <c r="U34" s="66">
        <f t="shared" si="3"/>
        <v>0</v>
      </c>
      <c r="V34" s="66">
        <f t="shared" si="4"/>
        <v>0</v>
      </c>
    </row>
    <row r="35" spans="1:22" ht="12.75">
      <c r="A35" s="67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>
        <f t="shared" si="6"/>
        <v>0</v>
      </c>
      <c r="L35" s="67"/>
      <c r="M35" s="67"/>
      <c r="N35" s="67">
        <f t="shared" si="5"/>
        <v>0</v>
      </c>
      <c r="O35" s="67">
        <f t="shared" si="2"/>
        <v>0</v>
      </c>
      <c r="P35" s="67"/>
      <c r="Q35" s="66"/>
      <c r="R35" s="66"/>
      <c r="S35" s="66"/>
      <c r="T35" s="66"/>
      <c r="U35" s="66">
        <f t="shared" si="3"/>
        <v>0</v>
      </c>
      <c r="V35" s="66">
        <f t="shared" si="4"/>
        <v>0</v>
      </c>
    </row>
    <row r="36" spans="1:22" ht="12.75">
      <c r="A36" s="67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>
        <f t="shared" si="6"/>
        <v>0</v>
      </c>
      <c r="L36" s="67"/>
      <c r="M36" s="67"/>
      <c r="N36" s="67">
        <f t="shared" si="5"/>
        <v>0</v>
      </c>
      <c r="O36" s="67">
        <f t="shared" si="2"/>
        <v>0</v>
      </c>
      <c r="P36" s="67"/>
      <c r="Q36" s="66"/>
      <c r="R36" s="66"/>
      <c r="S36" s="66"/>
      <c r="T36" s="66"/>
      <c r="U36" s="66">
        <f t="shared" si="3"/>
        <v>0</v>
      </c>
      <c r="V36" s="66">
        <f t="shared" si="4"/>
        <v>0</v>
      </c>
    </row>
    <row r="37" spans="1:22" ht="12.75">
      <c r="A37" s="67">
        <v>29</v>
      </c>
      <c r="B37" s="67"/>
      <c r="C37" s="67"/>
      <c r="D37" s="67"/>
      <c r="E37" s="67"/>
      <c r="F37" s="67"/>
      <c r="G37" s="67"/>
      <c r="H37" s="67"/>
      <c r="I37" s="67"/>
      <c r="J37" s="67"/>
      <c r="K37" s="67">
        <f t="shared" si="6"/>
        <v>0</v>
      </c>
      <c r="L37" s="67"/>
      <c r="M37" s="67"/>
      <c r="N37" s="67">
        <f t="shared" si="5"/>
        <v>0</v>
      </c>
      <c r="O37" s="67">
        <f t="shared" si="2"/>
        <v>0</v>
      </c>
      <c r="P37" s="67"/>
      <c r="Q37" s="66"/>
      <c r="R37" s="66"/>
      <c r="S37" s="66"/>
      <c r="T37" s="66"/>
      <c r="U37" s="66">
        <f t="shared" si="3"/>
        <v>0</v>
      </c>
      <c r="V37" s="66">
        <f t="shared" si="4"/>
        <v>0</v>
      </c>
    </row>
    <row r="38" spans="1:22" ht="12.75">
      <c r="A38" s="67">
        <v>30</v>
      </c>
      <c r="B38" s="67"/>
      <c r="C38" s="67"/>
      <c r="D38" s="67"/>
      <c r="E38" s="67"/>
      <c r="F38" s="67"/>
      <c r="G38" s="67"/>
      <c r="H38" s="67"/>
      <c r="I38" s="67"/>
      <c r="J38" s="67"/>
      <c r="K38" s="67">
        <f t="shared" si="6"/>
        <v>0</v>
      </c>
      <c r="L38" s="67"/>
      <c r="M38" s="67"/>
      <c r="N38" s="67">
        <f t="shared" si="5"/>
        <v>0</v>
      </c>
      <c r="O38" s="67">
        <f t="shared" si="2"/>
        <v>0</v>
      </c>
      <c r="P38" s="67"/>
      <c r="Q38" s="66"/>
      <c r="R38" s="66"/>
      <c r="S38" s="66"/>
      <c r="T38" s="66"/>
      <c r="U38" s="66">
        <f t="shared" si="3"/>
        <v>0</v>
      </c>
      <c r="V38" s="66">
        <f t="shared" si="4"/>
        <v>0</v>
      </c>
    </row>
    <row r="39" spans="1:22" ht="12.75">
      <c r="A39" s="67">
        <v>31</v>
      </c>
      <c r="B39" s="67"/>
      <c r="C39" s="67"/>
      <c r="D39" s="67"/>
      <c r="E39" s="67"/>
      <c r="F39" s="67"/>
      <c r="G39" s="67"/>
      <c r="H39" s="67"/>
      <c r="I39" s="67"/>
      <c r="J39" s="67"/>
      <c r="K39" s="67">
        <f t="shared" si="6"/>
        <v>0</v>
      </c>
      <c r="L39" s="67"/>
      <c r="M39" s="67"/>
      <c r="N39" s="67">
        <f t="shared" si="5"/>
        <v>0</v>
      </c>
      <c r="O39" s="67">
        <f t="shared" si="2"/>
        <v>0</v>
      </c>
      <c r="P39" s="67"/>
      <c r="Q39" s="66"/>
      <c r="R39" s="66"/>
      <c r="S39" s="66"/>
      <c r="T39" s="66"/>
      <c r="U39" s="66">
        <f t="shared" si="3"/>
        <v>0</v>
      </c>
      <c r="V39" s="66">
        <f t="shared" si="4"/>
        <v>0</v>
      </c>
    </row>
    <row r="40" spans="1:22" ht="12.75">
      <c r="A40" s="67">
        <v>32</v>
      </c>
      <c r="B40" s="67"/>
      <c r="C40" s="67"/>
      <c r="D40" s="67"/>
      <c r="E40" s="67"/>
      <c r="F40" s="67"/>
      <c r="G40" s="67"/>
      <c r="H40" s="67"/>
      <c r="I40" s="67"/>
      <c r="J40" s="67"/>
      <c r="K40" s="67">
        <f t="shared" si="6"/>
        <v>0</v>
      </c>
      <c r="L40" s="67"/>
      <c r="M40" s="67"/>
      <c r="N40" s="67">
        <f t="shared" si="5"/>
        <v>0</v>
      </c>
      <c r="O40" s="67">
        <f t="shared" si="2"/>
        <v>0</v>
      </c>
      <c r="P40" s="67"/>
      <c r="Q40" s="66"/>
      <c r="R40" s="66"/>
      <c r="S40" s="66"/>
      <c r="T40" s="66"/>
      <c r="U40" s="66">
        <f t="shared" si="3"/>
        <v>0</v>
      </c>
      <c r="V40" s="66">
        <f t="shared" si="4"/>
        <v>0</v>
      </c>
    </row>
    <row r="41" spans="1:22" ht="12.75">
      <c r="A41" s="67">
        <v>33</v>
      </c>
      <c r="B41" s="67"/>
      <c r="C41" s="67"/>
      <c r="D41" s="67"/>
      <c r="E41" s="67"/>
      <c r="F41" s="67"/>
      <c r="G41" s="67"/>
      <c r="H41" s="67"/>
      <c r="I41" s="67"/>
      <c r="J41" s="67"/>
      <c r="K41" s="67">
        <f t="shared" si="6"/>
        <v>0</v>
      </c>
      <c r="L41" s="67"/>
      <c r="M41" s="67"/>
      <c r="N41" s="67">
        <f t="shared" si="5"/>
        <v>0</v>
      </c>
      <c r="O41" s="67">
        <f aca="true" t="shared" si="7" ref="O41:O58">K41+N41</f>
        <v>0</v>
      </c>
      <c r="P41" s="67"/>
      <c r="Q41" s="66"/>
      <c r="R41" s="66"/>
      <c r="S41" s="66"/>
      <c r="T41" s="66"/>
      <c r="U41" s="66">
        <f aca="true" t="shared" si="8" ref="U41:U58">0.75*(P41+Q41)/2*(S41+T41)/2</f>
        <v>0</v>
      </c>
      <c r="V41" s="66">
        <f aca="true" t="shared" si="9" ref="V41:V58">0.82*R41*(S41+T41)/2</f>
        <v>0</v>
      </c>
    </row>
    <row r="42" spans="1:22" ht="12.75">
      <c r="A42" s="67">
        <v>34</v>
      </c>
      <c r="B42" s="67"/>
      <c r="C42" s="67"/>
      <c r="D42" s="67"/>
      <c r="E42" s="67"/>
      <c r="F42" s="67"/>
      <c r="G42" s="67"/>
      <c r="H42" s="67"/>
      <c r="I42" s="67"/>
      <c r="J42" s="67"/>
      <c r="K42" s="67">
        <f t="shared" si="6"/>
        <v>0</v>
      </c>
      <c r="L42" s="67"/>
      <c r="M42" s="67"/>
      <c r="N42" s="67">
        <f t="shared" si="5"/>
        <v>0</v>
      </c>
      <c r="O42" s="67">
        <f t="shared" si="7"/>
        <v>0</v>
      </c>
      <c r="P42" s="67"/>
      <c r="Q42" s="66"/>
      <c r="R42" s="66"/>
      <c r="S42" s="66"/>
      <c r="T42" s="66"/>
      <c r="U42" s="66">
        <f t="shared" si="8"/>
        <v>0</v>
      </c>
      <c r="V42" s="66">
        <f t="shared" si="9"/>
        <v>0</v>
      </c>
    </row>
    <row r="43" spans="1:22" ht="12.75">
      <c r="A43" s="67">
        <v>35</v>
      </c>
      <c r="B43" s="67"/>
      <c r="C43" s="67"/>
      <c r="D43" s="67"/>
      <c r="E43" s="67"/>
      <c r="F43" s="67"/>
      <c r="G43" s="67"/>
      <c r="H43" s="67"/>
      <c r="I43" s="67"/>
      <c r="J43" s="67"/>
      <c r="K43" s="67">
        <f t="shared" si="6"/>
        <v>0</v>
      </c>
      <c r="L43" s="67"/>
      <c r="M43" s="67"/>
      <c r="N43" s="67">
        <f t="shared" si="5"/>
        <v>0</v>
      </c>
      <c r="O43" s="67">
        <f t="shared" si="7"/>
        <v>0</v>
      </c>
      <c r="P43" s="67"/>
      <c r="Q43" s="66"/>
      <c r="R43" s="66"/>
      <c r="S43" s="66"/>
      <c r="T43" s="66"/>
      <c r="U43" s="66">
        <f t="shared" si="8"/>
        <v>0</v>
      </c>
      <c r="V43" s="66">
        <f t="shared" si="9"/>
        <v>0</v>
      </c>
    </row>
    <row r="44" spans="1:22" ht="12.75">
      <c r="A44" s="67">
        <v>36</v>
      </c>
      <c r="B44" s="67"/>
      <c r="C44" s="67"/>
      <c r="D44" s="67"/>
      <c r="E44" s="67"/>
      <c r="F44" s="67"/>
      <c r="G44" s="67"/>
      <c r="H44" s="67"/>
      <c r="I44" s="67"/>
      <c r="J44" s="67"/>
      <c r="K44" s="67">
        <f t="shared" si="6"/>
        <v>0</v>
      </c>
      <c r="L44" s="67"/>
      <c r="M44" s="67"/>
      <c r="N44" s="67">
        <f t="shared" si="5"/>
        <v>0</v>
      </c>
      <c r="O44" s="67">
        <f t="shared" si="7"/>
        <v>0</v>
      </c>
      <c r="P44" s="67"/>
      <c r="Q44" s="66"/>
      <c r="R44" s="66"/>
      <c r="S44" s="66"/>
      <c r="T44" s="66"/>
      <c r="U44" s="66">
        <f t="shared" si="8"/>
        <v>0</v>
      </c>
      <c r="V44" s="66">
        <f t="shared" si="9"/>
        <v>0</v>
      </c>
    </row>
    <row r="45" spans="1:22" ht="12.75">
      <c r="A45" s="67">
        <v>37</v>
      </c>
      <c r="B45" s="67"/>
      <c r="C45" s="67"/>
      <c r="D45" s="67"/>
      <c r="E45" s="67"/>
      <c r="F45" s="67"/>
      <c r="G45" s="67"/>
      <c r="H45" s="67"/>
      <c r="I45" s="67"/>
      <c r="J45" s="67"/>
      <c r="K45" s="67">
        <f t="shared" si="6"/>
        <v>0</v>
      </c>
      <c r="L45" s="67"/>
      <c r="M45" s="67"/>
      <c r="N45" s="67">
        <f t="shared" si="5"/>
        <v>0</v>
      </c>
      <c r="O45" s="67">
        <f t="shared" si="7"/>
        <v>0</v>
      </c>
      <c r="P45" s="67"/>
      <c r="Q45" s="66"/>
      <c r="R45" s="66"/>
      <c r="S45" s="66"/>
      <c r="T45" s="66"/>
      <c r="U45" s="66">
        <f t="shared" si="8"/>
        <v>0</v>
      </c>
      <c r="V45" s="66">
        <f t="shared" si="9"/>
        <v>0</v>
      </c>
    </row>
    <row r="46" spans="1:22" ht="12.75">
      <c r="A46" s="67">
        <v>38</v>
      </c>
      <c r="B46" s="67"/>
      <c r="C46" s="67"/>
      <c r="D46" s="67"/>
      <c r="E46" s="67"/>
      <c r="F46" s="67"/>
      <c r="G46" s="67"/>
      <c r="H46" s="67"/>
      <c r="I46" s="67"/>
      <c r="J46" s="67"/>
      <c r="K46" s="67">
        <f t="shared" si="6"/>
        <v>0</v>
      </c>
      <c r="L46" s="67"/>
      <c r="M46" s="67"/>
      <c r="N46" s="67">
        <f t="shared" si="5"/>
        <v>0</v>
      </c>
      <c r="O46" s="67">
        <f t="shared" si="7"/>
        <v>0</v>
      </c>
      <c r="P46" s="67"/>
      <c r="Q46" s="66"/>
      <c r="R46" s="66"/>
      <c r="S46" s="66"/>
      <c r="T46" s="66"/>
      <c r="U46" s="66">
        <f t="shared" si="8"/>
        <v>0</v>
      </c>
      <c r="V46" s="66">
        <f t="shared" si="9"/>
        <v>0</v>
      </c>
    </row>
    <row r="47" spans="1:22" ht="12.75">
      <c r="A47" s="67">
        <v>39</v>
      </c>
      <c r="B47" s="67"/>
      <c r="C47" s="67"/>
      <c r="D47" s="67"/>
      <c r="E47" s="67"/>
      <c r="F47" s="67"/>
      <c r="G47" s="67"/>
      <c r="H47" s="67"/>
      <c r="I47" s="67"/>
      <c r="J47" s="67"/>
      <c r="K47" s="67">
        <f t="shared" si="6"/>
        <v>0</v>
      </c>
      <c r="L47" s="67"/>
      <c r="M47" s="67"/>
      <c r="N47" s="67">
        <f t="shared" si="5"/>
        <v>0</v>
      </c>
      <c r="O47" s="67">
        <f t="shared" si="7"/>
        <v>0</v>
      </c>
      <c r="P47" s="67"/>
      <c r="Q47" s="66"/>
      <c r="R47" s="66"/>
      <c r="S47" s="66"/>
      <c r="T47" s="66"/>
      <c r="U47" s="66">
        <f t="shared" si="8"/>
        <v>0</v>
      </c>
      <c r="V47" s="66">
        <f t="shared" si="9"/>
        <v>0</v>
      </c>
    </row>
    <row r="48" spans="1:22" ht="12.75">
      <c r="A48" s="67">
        <v>40</v>
      </c>
      <c r="B48" s="67"/>
      <c r="C48" s="67"/>
      <c r="D48" s="67"/>
      <c r="E48" s="67"/>
      <c r="F48" s="67"/>
      <c r="G48" s="67"/>
      <c r="H48" s="67"/>
      <c r="I48" s="67"/>
      <c r="J48" s="67"/>
      <c r="K48" s="67">
        <f t="shared" si="6"/>
        <v>0</v>
      </c>
      <c r="L48" s="67"/>
      <c r="M48" s="67"/>
      <c r="N48" s="67">
        <f t="shared" si="5"/>
        <v>0</v>
      </c>
      <c r="O48" s="67">
        <f t="shared" si="7"/>
        <v>0</v>
      </c>
      <c r="P48" s="67"/>
      <c r="Q48" s="66"/>
      <c r="R48" s="66"/>
      <c r="S48" s="66"/>
      <c r="T48" s="66"/>
      <c r="U48" s="66">
        <f t="shared" si="8"/>
        <v>0</v>
      </c>
      <c r="V48" s="66">
        <f t="shared" si="9"/>
        <v>0</v>
      </c>
    </row>
    <row r="49" spans="1:22" ht="12.75">
      <c r="A49" s="67">
        <v>41</v>
      </c>
      <c r="B49" s="66"/>
      <c r="C49" s="66"/>
      <c r="D49" s="66"/>
      <c r="E49" s="66"/>
      <c r="F49" s="66"/>
      <c r="G49" s="66"/>
      <c r="H49" s="66"/>
      <c r="I49" s="66"/>
      <c r="J49" s="66"/>
      <c r="K49" s="66">
        <f t="shared" si="6"/>
        <v>0</v>
      </c>
      <c r="L49" s="66"/>
      <c r="M49" s="66"/>
      <c r="N49" s="66">
        <f t="shared" si="5"/>
        <v>0</v>
      </c>
      <c r="O49" s="66">
        <f t="shared" si="7"/>
        <v>0</v>
      </c>
      <c r="P49" s="66"/>
      <c r="Q49" s="66"/>
      <c r="R49" s="66"/>
      <c r="S49" s="66"/>
      <c r="T49" s="66"/>
      <c r="U49" s="66">
        <f t="shared" si="8"/>
        <v>0</v>
      </c>
      <c r="V49" s="66">
        <f t="shared" si="9"/>
        <v>0</v>
      </c>
    </row>
    <row r="50" spans="1:22" ht="12.75">
      <c r="A50" s="67">
        <v>42</v>
      </c>
      <c r="B50" s="66"/>
      <c r="C50" s="66"/>
      <c r="D50" s="66"/>
      <c r="E50" s="66"/>
      <c r="F50" s="66"/>
      <c r="G50" s="66"/>
      <c r="H50" s="66"/>
      <c r="I50" s="66"/>
      <c r="J50" s="66"/>
      <c r="K50" s="66">
        <f t="shared" si="6"/>
        <v>0</v>
      </c>
      <c r="L50" s="66"/>
      <c r="M50" s="66"/>
      <c r="N50" s="66">
        <f t="shared" si="5"/>
        <v>0</v>
      </c>
      <c r="O50" s="66">
        <f t="shared" si="7"/>
        <v>0</v>
      </c>
      <c r="P50" s="66"/>
      <c r="Q50" s="66"/>
      <c r="R50" s="66"/>
      <c r="S50" s="66"/>
      <c r="T50" s="66"/>
      <c r="U50" s="66">
        <f t="shared" si="8"/>
        <v>0</v>
      </c>
      <c r="V50" s="66">
        <f t="shared" si="9"/>
        <v>0</v>
      </c>
    </row>
    <row r="51" spans="1:22" ht="12.75">
      <c r="A51" s="67">
        <v>43</v>
      </c>
      <c r="B51" s="66"/>
      <c r="C51" s="66"/>
      <c r="D51" s="66"/>
      <c r="E51" s="66"/>
      <c r="F51" s="66"/>
      <c r="G51" s="66"/>
      <c r="H51" s="66"/>
      <c r="I51" s="66"/>
      <c r="J51" s="66"/>
      <c r="K51" s="66">
        <f t="shared" si="6"/>
        <v>0</v>
      </c>
      <c r="L51" s="66"/>
      <c r="M51" s="66"/>
      <c r="N51" s="66">
        <f t="shared" si="5"/>
        <v>0</v>
      </c>
      <c r="O51" s="66">
        <f t="shared" si="7"/>
        <v>0</v>
      </c>
      <c r="P51" s="66"/>
      <c r="Q51" s="66"/>
      <c r="R51" s="66"/>
      <c r="S51" s="66"/>
      <c r="T51" s="66"/>
      <c r="U51" s="66">
        <f t="shared" si="8"/>
        <v>0</v>
      </c>
      <c r="V51" s="66">
        <f t="shared" si="9"/>
        <v>0</v>
      </c>
    </row>
    <row r="52" spans="1:22" ht="12.75">
      <c r="A52" s="67">
        <v>44</v>
      </c>
      <c r="B52" s="66"/>
      <c r="C52" s="66"/>
      <c r="D52" s="66"/>
      <c r="E52" s="66"/>
      <c r="F52" s="66"/>
      <c r="G52" s="66"/>
      <c r="H52" s="66"/>
      <c r="I52" s="66"/>
      <c r="J52" s="66"/>
      <c r="K52" s="66">
        <f t="shared" si="6"/>
        <v>0</v>
      </c>
      <c r="L52" s="66"/>
      <c r="M52" s="66"/>
      <c r="N52" s="66">
        <f t="shared" si="5"/>
        <v>0</v>
      </c>
      <c r="O52" s="66">
        <f t="shared" si="7"/>
        <v>0</v>
      </c>
      <c r="P52" s="66"/>
      <c r="Q52" s="66"/>
      <c r="R52" s="66"/>
      <c r="S52" s="66"/>
      <c r="T52" s="66"/>
      <c r="U52" s="66">
        <f t="shared" si="8"/>
        <v>0</v>
      </c>
      <c r="V52" s="66">
        <f t="shared" si="9"/>
        <v>0</v>
      </c>
    </row>
    <row r="53" spans="1:22" ht="12.75">
      <c r="A53" s="67">
        <v>45</v>
      </c>
      <c r="B53" s="66"/>
      <c r="C53" s="66"/>
      <c r="D53" s="66"/>
      <c r="E53" s="66"/>
      <c r="F53" s="66"/>
      <c r="G53" s="66"/>
      <c r="H53" s="66"/>
      <c r="I53" s="66"/>
      <c r="J53" s="66"/>
      <c r="K53" s="66">
        <f t="shared" si="6"/>
        <v>0</v>
      </c>
      <c r="L53" s="66"/>
      <c r="M53" s="66"/>
      <c r="N53" s="66">
        <f t="shared" si="5"/>
        <v>0</v>
      </c>
      <c r="O53" s="66">
        <f t="shared" si="7"/>
        <v>0</v>
      </c>
      <c r="P53" s="66"/>
      <c r="Q53" s="66"/>
      <c r="R53" s="66"/>
      <c r="S53" s="66"/>
      <c r="T53" s="66"/>
      <c r="U53" s="66">
        <f t="shared" si="8"/>
        <v>0</v>
      </c>
      <c r="V53" s="66">
        <f t="shared" si="9"/>
        <v>0</v>
      </c>
    </row>
    <row r="54" spans="1:22" ht="12.75">
      <c r="A54" s="67">
        <v>46</v>
      </c>
      <c r="B54" s="66"/>
      <c r="C54" s="66"/>
      <c r="D54" s="66"/>
      <c r="E54" s="66"/>
      <c r="F54" s="66"/>
      <c r="G54" s="66"/>
      <c r="H54" s="66"/>
      <c r="I54" s="66"/>
      <c r="J54" s="66"/>
      <c r="K54" s="66">
        <f t="shared" si="6"/>
        <v>0</v>
      </c>
      <c r="L54" s="66"/>
      <c r="M54" s="66"/>
      <c r="N54" s="66">
        <f t="shared" si="5"/>
        <v>0</v>
      </c>
      <c r="O54" s="66">
        <f t="shared" si="7"/>
        <v>0</v>
      </c>
      <c r="P54" s="66"/>
      <c r="Q54" s="66"/>
      <c r="R54" s="66"/>
      <c r="S54" s="66"/>
      <c r="T54" s="66"/>
      <c r="U54" s="66">
        <f t="shared" si="8"/>
        <v>0</v>
      </c>
      <c r="V54" s="66">
        <f t="shared" si="9"/>
        <v>0</v>
      </c>
    </row>
    <row r="55" spans="1:22" ht="12.75">
      <c r="A55" s="67">
        <v>47</v>
      </c>
      <c r="B55" s="66"/>
      <c r="C55" s="66"/>
      <c r="D55" s="66"/>
      <c r="E55" s="66"/>
      <c r="F55" s="66"/>
      <c r="G55" s="66"/>
      <c r="H55" s="66"/>
      <c r="I55" s="66"/>
      <c r="J55" s="66"/>
      <c r="K55" s="66">
        <f t="shared" si="6"/>
        <v>0</v>
      </c>
      <c r="L55" s="66"/>
      <c r="M55" s="66"/>
      <c r="N55" s="66">
        <f t="shared" si="5"/>
        <v>0</v>
      </c>
      <c r="O55" s="66">
        <f t="shared" si="7"/>
        <v>0</v>
      </c>
      <c r="P55" s="66"/>
      <c r="Q55" s="66"/>
      <c r="R55" s="66"/>
      <c r="S55" s="66"/>
      <c r="T55" s="66"/>
      <c r="U55" s="66">
        <f t="shared" si="8"/>
        <v>0</v>
      </c>
      <c r="V55" s="66">
        <f t="shared" si="9"/>
        <v>0</v>
      </c>
    </row>
    <row r="56" spans="1:22" ht="12.75">
      <c r="A56" s="67">
        <v>48</v>
      </c>
      <c r="B56" s="66"/>
      <c r="C56" s="66"/>
      <c r="D56" s="66"/>
      <c r="E56" s="66"/>
      <c r="F56" s="66"/>
      <c r="G56" s="66"/>
      <c r="H56" s="66"/>
      <c r="I56" s="66"/>
      <c r="J56" s="66"/>
      <c r="K56" s="66">
        <f t="shared" si="6"/>
        <v>0</v>
      </c>
      <c r="L56" s="66"/>
      <c r="M56" s="66"/>
      <c r="N56" s="66">
        <f t="shared" si="5"/>
        <v>0</v>
      </c>
      <c r="O56" s="66">
        <f t="shared" si="7"/>
        <v>0</v>
      </c>
      <c r="P56" s="66"/>
      <c r="Q56" s="66"/>
      <c r="R56" s="66"/>
      <c r="S56" s="66"/>
      <c r="T56" s="66"/>
      <c r="U56" s="66">
        <f t="shared" si="8"/>
        <v>0</v>
      </c>
      <c r="V56" s="66">
        <f t="shared" si="9"/>
        <v>0</v>
      </c>
    </row>
    <row r="57" spans="1:22" ht="12.75">
      <c r="A57" s="67">
        <v>49</v>
      </c>
      <c r="B57" s="66"/>
      <c r="C57" s="66"/>
      <c r="D57" s="66"/>
      <c r="E57" s="66"/>
      <c r="F57" s="66"/>
      <c r="G57" s="66"/>
      <c r="H57" s="66"/>
      <c r="I57" s="66"/>
      <c r="J57" s="66"/>
      <c r="K57" s="66">
        <f t="shared" si="6"/>
        <v>0</v>
      </c>
      <c r="L57" s="66"/>
      <c r="M57" s="66"/>
      <c r="N57" s="66">
        <f t="shared" si="5"/>
        <v>0</v>
      </c>
      <c r="O57" s="66">
        <f t="shared" si="7"/>
        <v>0</v>
      </c>
      <c r="P57" s="66"/>
      <c r="Q57" s="66"/>
      <c r="R57" s="66"/>
      <c r="S57" s="66"/>
      <c r="T57" s="66"/>
      <c r="U57" s="66">
        <f t="shared" si="8"/>
        <v>0</v>
      </c>
      <c r="V57" s="66">
        <f t="shared" si="9"/>
        <v>0</v>
      </c>
    </row>
    <row r="58" spans="1:22" ht="12.75">
      <c r="A58" s="67">
        <v>50</v>
      </c>
      <c r="B58" s="66"/>
      <c r="C58" s="66"/>
      <c r="D58" s="66"/>
      <c r="E58" s="66"/>
      <c r="F58" s="66"/>
      <c r="G58" s="66"/>
      <c r="H58" s="66"/>
      <c r="I58" s="66"/>
      <c r="J58" s="66"/>
      <c r="K58" s="66">
        <f t="shared" si="6"/>
        <v>0</v>
      </c>
      <c r="L58" s="66"/>
      <c r="M58" s="66"/>
      <c r="N58" s="66">
        <f t="shared" si="5"/>
        <v>0</v>
      </c>
      <c r="O58" s="66">
        <f t="shared" si="7"/>
        <v>0</v>
      </c>
      <c r="P58" s="66"/>
      <c r="Q58" s="66"/>
      <c r="R58" s="66"/>
      <c r="S58" s="66"/>
      <c r="T58" s="66"/>
      <c r="U58" s="66">
        <f t="shared" si="8"/>
        <v>0</v>
      </c>
      <c r="V58" s="66">
        <f t="shared" si="9"/>
        <v>0</v>
      </c>
    </row>
    <row r="60" spans="11:19" ht="12.75">
      <c r="K60" s="99" t="s">
        <v>121</v>
      </c>
      <c r="L60" s="99"/>
      <c r="M60" s="99"/>
      <c r="N60" s="99"/>
      <c r="O60" s="99"/>
      <c r="P60" s="99"/>
      <c r="Q60" s="99"/>
      <c r="R60" s="99"/>
      <c r="S60" s="99"/>
    </row>
    <row r="64" ht="18">
      <c r="C64" s="65"/>
    </row>
    <row r="65" ht="18">
      <c r="C65" s="65"/>
    </row>
    <row r="66" ht="18">
      <c r="C66" s="65"/>
    </row>
    <row r="67" spans="5:8" ht="12.75">
      <c r="E67" s="64"/>
      <c r="F67" s="64"/>
      <c r="G67" s="64"/>
      <c r="H67" s="64"/>
    </row>
  </sheetData>
  <sheetProtection/>
  <mergeCells count="11">
    <mergeCell ref="A1:V1"/>
    <mergeCell ref="A2:V2"/>
    <mergeCell ref="A3:V3"/>
    <mergeCell ref="A4:V4"/>
    <mergeCell ref="K60:S60"/>
    <mergeCell ref="A5:V5"/>
    <mergeCell ref="A7:A8"/>
    <mergeCell ref="B7:B8"/>
    <mergeCell ref="D7:K7"/>
    <mergeCell ref="L7:N7"/>
    <mergeCell ref="P7:V7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Jarosław</cp:lastModifiedBy>
  <cp:lastPrinted>2013-05-26T13:17:36Z</cp:lastPrinted>
  <dcterms:created xsi:type="dcterms:W3CDTF">2001-07-21T05:35:38Z</dcterms:created>
  <dcterms:modified xsi:type="dcterms:W3CDTF">2014-06-08T15:11:04Z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